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d.docs.live.net/74d5ae4349f2fadb/4Other Projects/Football/Singleton/Sharable Spreadsheet Listing/"/>
    </mc:Choice>
  </mc:AlternateContent>
  <xr:revisionPtr revIDLastSave="1073" documentId="8_{B946FBF5-BC6D-4E4A-A2D4-35D85D3089A4}" xr6:coauthVersionLast="47" xr6:coauthVersionMax="47" xr10:uidLastSave="{F10B40A6-3339-43DB-BDC6-2FFEBC3C977D}"/>
  <bookViews>
    <workbookView xWindow="28680" yWindow="-120" windowWidth="29040" windowHeight="15720" xr2:uid="{5D058A59-2E91-4CAD-8D5D-FA7274CF3338}"/>
  </bookViews>
  <sheets>
    <sheet name="0_Read Me" sheetId="16" r:id="rId1"/>
    <sheet name="1_Singleton_Listing" sheetId="1" r:id="rId2"/>
    <sheet name="2_Stadium_Surfaces" sheetId="14" r:id="rId3"/>
  </sheets>
  <definedNames>
    <definedName name="_xlnm._FilterDatabase" localSheetId="1" hidden="1">'1_Singleton_Listing'!$B$3:$L$49</definedName>
    <definedName name="_xlnm.Print_Titles" localSheetId="1">'1_Singleton_Listing'!$1:$3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19" i="14" l="1"/>
  <c r="B5" i="14"/>
  <c r="B4" i="14"/>
  <c r="A50" i="1"/>
  <c r="K53" i="1"/>
  <c r="K52" i="1"/>
  <c r="K51" i="1"/>
  <c r="I52" i="1"/>
  <c r="I51" i="1"/>
  <c r="L54" i="1"/>
  <c r="L53" i="1"/>
  <c r="L52" i="1"/>
  <c r="L51" i="1"/>
  <c r="D6" i="14"/>
  <c r="B6" i="14" l="1"/>
  <c r="I54" i="14"/>
  <c r="C4" i="14"/>
  <c r="C6" i="14" s="1"/>
  <c r="G30" i="14"/>
  <c r="G31" i="14"/>
  <c r="G32" i="14"/>
  <c r="G33" i="14"/>
  <c r="G34" i="14"/>
  <c r="G35" i="14"/>
  <c r="G36" i="14"/>
  <c r="G37" i="14"/>
  <c r="G38" i="14"/>
  <c r="G39" i="14"/>
  <c r="G40" i="14"/>
  <c r="G41" i="14"/>
  <c r="G42" i="14"/>
  <c r="G43" i="14"/>
  <c r="G44" i="14"/>
  <c r="G45" i="14"/>
  <c r="G46" i="14"/>
  <c r="G47" i="14"/>
  <c r="G48" i="14"/>
  <c r="G49" i="14"/>
  <c r="G50" i="14"/>
  <c r="G51" i="14"/>
  <c r="G52" i="14"/>
  <c r="G53" i="14"/>
  <c r="G10" i="14"/>
  <c r="G11" i="14"/>
  <c r="G12" i="14"/>
  <c r="G13" i="14"/>
  <c r="G14" i="14"/>
  <c r="G15" i="14"/>
  <c r="G16" i="14"/>
  <c r="G17" i="14"/>
  <c r="G18" i="14"/>
  <c r="G19" i="14"/>
  <c r="G20" i="14"/>
  <c r="G21" i="14"/>
  <c r="G22" i="14"/>
  <c r="G23" i="14"/>
  <c r="G24" i="14"/>
  <c r="G25" i="14"/>
  <c r="G26" i="14"/>
  <c r="G27" i="14"/>
  <c r="G28" i="14"/>
  <c r="G29" i="14"/>
  <c r="E53" i="14"/>
  <c r="E52" i="14"/>
  <c r="E51" i="14"/>
  <c r="E50" i="14"/>
  <c r="E49" i="14"/>
  <c r="E48" i="14"/>
  <c r="E47" i="14"/>
  <c r="E46" i="14"/>
  <c r="E45" i="14"/>
  <c r="E44" i="14"/>
  <c r="E43" i="14"/>
  <c r="E42" i="14"/>
  <c r="E41" i="14"/>
  <c r="E40" i="14"/>
  <c r="E39" i="14"/>
  <c r="E38" i="14"/>
  <c r="E37" i="14"/>
  <c r="E36" i="14"/>
  <c r="E35" i="14"/>
  <c r="E34" i="14"/>
  <c r="E33" i="14"/>
  <c r="E32" i="14"/>
  <c r="E31" i="14"/>
  <c r="E30" i="14"/>
  <c r="E29" i="14"/>
  <c r="F29" i="14" s="1"/>
  <c r="E28" i="14"/>
  <c r="E27" i="14"/>
  <c r="E26" i="14"/>
  <c r="E25" i="14"/>
  <c r="E24" i="14"/>
  <c r="E23" i="14"/>
  <c r="F23" i="14" s="1"/>
  <c r="E22" i="14"/>
  <c r="E21" i="14"/>
  <c r="E20" i="14"/>
  <c r="E19" i="14"/>
  <c r="E18" i="14"/>
  <c r="E17" i="14"/>
  <c r="F17" i="14" s="1"/>
  <c r="E16" i="14"/>
  <c r="E15" i="14"/>
  <c r="E14" i="14"/>
  <c r="E13" i="14"/>
  <c r="E12" i="14"/>
  <c r="E11" i="14"/>
  <c r="F11" i="14" s="1"/>
  <c r="E10" i="14"/>
  <c r="Q15" i="14"/>
  <c r="Q20" i="14"/>
  <c r="Q27" i="14"/>
  <c r="Q16" i="14"/>
  <c r="Q18" i="14"/>
  <c r="Q14" i="14"/>
  <c r="Q10" i="14"/>
  <c r="Q12" i="14"/>
  <c r="Q13" i="14"/>
  <c r="Q29" i="14"/>
  <c r="Q17" i="14"/>
  <c r="Q21" i="14"/>
  <c r="Q22" i="14"/>
  <c r="Q23" i="14"/>
  <c r="Q24" i="14"/>
  <c r="Q25" i="14"/>
  <c r="Q26" i="14"/>
  <c r="Q28" i="14"/>
  <c r="Q11" i="14"/>
  <c r="C5" i="14"/>
  <c r="J29" i="14" l="1"/>
  <c r="J11" i="14"/>
  <c r="J23" i="14"/>
  <c r="J14" i="14"/>
  <c r="F20" i="14"/>
  <c r="J24" i="14"/>
  <c r="J13" i="14"/>
  <c r="J35" i="14"/>
  <c r="J21" i="14"/>
  <c r="J25" i="14"/>
  <c r="J47" i="14"/>
  <c r="J12" i="14"/>
  <c r="J49" i="14"/>
  <c r="J20" i="14"/>
  <c r="J10" i="14"/>
  <c r="J39" i="14"/>
  <c r="J15" i="14"/>
  <c r="J50" i="14"/>
  <c r="J38" i="14"/>
  <c r="J26" i="14"/>
  <c r="J16" i="14"/>
  <c r="J37" i="14"/>
  <c r="J45" i="14"/>
  <c r="J33" i="14"/>
  <c r="J32" i="14"/>
  <c r="J40" i="14"/>
  <c r="J28" i="14"/>
  <c r="J51" i="14"/>
  <c r="J27" i="14"/>
  <c r="F26" i="14"/>
  <c r="F14" i="14"/>
  <c r="J34" i="14"/>
  <c r="J22" i="14"/>
  <c r="J36" i="14"/>
  <c r="J46" i="14"/>
  <c r="J48" i="14"/>
  <c r="J52" i="14"/>
  <c r="J17" i="14"/>
  <c r="J41" i="14"/>
  <c r="J53" i="14"/>
  <c r="J18" i="14"/>
  <c r="J30" i="14"/>
  <c r="J42" i="14"/>
  <c r="J19" i="14"/>
  <c r="J31" i="14"/>
  <c r="J43" i="14"/>
  <c r="J44" i="14"/>
  <c r="F13" i="14"/>
  <c r="F25" i="14"/>
  <c r="F21" i="14"/>
  <c r="F28" i="14"/>
  <c r="F16" i="14"/>
  <c r="F27" i="14"/>
  <c r="F15" i="14"/>
  <c r="F12" i="14"/>
  <c r="F18" i="14"/>
  <c r="F24" i="14"/>
  <c r="F19" i="14"/>
  <c r="F10" i="14"/>
  <c r="F22" i="14"/>
  <c r="F34" i="14"/>
  <c r="F52" i="14"/>
  <c r="H54" i="14"/>
  <c r="F44" i="14"/>
  <c r="F33" i="14"/>
  <c r="F45" i="14"/>
  <c r="F47" i="14"/>
  <c r="F35" i="14"/>
  <c r="F49" i="14"/>
  <c r="F31" i="14"/>
  <c r="F37" i="14"/>
  <c r="F43" i="14"/>
  <c r="F40" i="14"/>
  <c r="F30" i="14"/>
  <c r="F42" i="14"/>
  <c r="F46" i="14"/>
  <c r="F32" i="14"/>
  <c r="F41" i="14"/>
  <c r="F36" i="14"/>
  <c r="G54" i="14"/>
  <c r="F48" i="14"/>
  <c r="F38" i="14"/>
  <c r="F50" i="14"/>
  <c r="F53" i="14"/>
  <c r="F39" i="14"/>
  <c r="F51" i="14"/>
  <c r="E54" i="14"/>
  <c r="J54" i="14" l="1"/>
  <c r="E5" i="14" s="1"/>
  <c r="E4" i="14" s="1"/>
  <c r="E6" i="14" s="1"/>
  <c r="G55" i="14"/>
  <c r="D5" i="14" s="1"/>
  <c r="D4" i="14" s="1"/>
  <c r="F54" i="14"/>
  <c r="F55" i="1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tc={9EE182FD-72CE-4BA7-AC54-DADACDA2618E}</author>
  </authors>
  <commentList>
    <comment ref="K3" authorId="0" shapeId="0" xr:uid="{9EE182FD-72CE-4BA7-AC54-DADACDA2618E}">
      <text>
        <t>[Threaded comment]
Your version of Excel allows you to read this threaded comment; however, any edits to it will get removed if the file is opened in a newer version of Excel. Learn more: https://go.microsoft.com/fwlink/?linkid=870924
Comment:
    Did not use Pro Football Reference, their weather information seemed inconsistent compared to the historical weather information from Weatherspark.com.</t>
      </text>
    </comment>
  </commentList>
</comments>
</file>

<file path=xl/sharedStrings.xml><?xml version="1.0" encoding="utf-8"?>
<sst xmlns="http://schemas.openxmlformats.org/spreadsheetml/2006/main" count="722" uniqueCount="411">
  <si>
    <t>Listing of Singletons from 1950 - 1993 Seasons</t>
  </si>
  <si>
    <t>Team</t>
  </si>
  <si>
    <t>Position</t>
  </si>
  <si>
    <t>Date</t>
  </si>
  <si>
    <t>Opp</t>
  </si>
  <si>
    <t>Run / Passer</t>
  </si>
  <si>
    <t>Jack Nix</t>
  </si>
  <si>
    <t>X</t>
  </si>
  <si>
    <t>SF</t>
  </si>
  <si>
    <t>GB</t>
  </si>
  <si>
    <t>Frankie Albert</t>
  </si>
  <si>
    <t>Joe Geri</t>
  </si>
  <si>
    <t>PIT</t>
  </si>
  <si>
    <t>RB</t>
  </si>
  <si>
    <t>CRD</t>
  </si>
  <si>
    <t>Run</t>
  </si>
  <si>
    <t>Gail Bruce</t>
  </si>
  <si>
    <t>DE</t>
  </si>
  <si>
    <t>Pat O'Donahue</t>
  </si>
  <si>
    <t>DTX</t>
  </si>
  <si>
    <t>Charlie Conerly</t>
  </si>
  <si>
    <t>NYG</t>
  </si>
  <si>
    <t>QB</t>
  </si>
  <si>
    <t>CHC</t>
  </si>
  <si>
    <t>WAS</t>
  </si>
  <si>
    <t>George Blanda</t>
  </si>
  <si>
    <t>CHI</t>
  </si>
  <si>
    <t>QB - K</t>
  </si>
  <si>
    <t>BAL</t>
  </si>
  <si>
    <t>Roger Leclerc</t>
  </si>
  <si>
    <t>K</t>
  </si>
  <si>
    <t>MIN</t>
  </si>
  <si>
    <t>Lou Michaels</t>
  </si>
  <si>
    <t>DE - K</t>
  </si>
  <si>
    <t>CLE</t>
  </si>
  <si>
    <t>Gary Wood</t>
  </si>
  <si>
    <t>Jim Houston</t>
  </si>
  <si>
    <t>LB</t>
  </si>
  <si>
    <t>ATL</t>
  </si>
  <si>
    <t>Jim Ninowski</t>
  </si>
  <si>
    <t>Andy Russell</t>
  </si>
  <si>
    <t>Dick Hoak</t>
  </si>
  <si>
    <t>Bobby Douglass</t>
  </si>
  <si>
    <t>DAL</t>
  </si>
  <si>
    <t>Ralph Baker</t>
  </si>
  <si>
    <t>NYJ</t>
  </si>
  <si>
    <t>SD</t>
  </si>
  <si>
    <t>Bob Davis</t>
  </si>
  <si>
    <t>Dan Reeves</t>
  </si>
  <si>
    <t>STL</t>
  </si>
  <si>
    <t>Dick Butkus</t>
  </si>
  <si>
    <t>Larry Schreiber</t>
  </si>
  <si>
    <t>NO</t>
  </si>
  <si>
    <t>Bruce Gossett</t>
  </si>
  <si>
    <t>Virgil Carter</t>
  </si>
  <si>
    <t>CIN</t>
  </si>
  <si>
    <t>Mickey Zofko</t>
  </si>
  <si>
    <t>DET</t>
  </si>
  <si>
    <t>Greg Landry</t>
  </si>
  <si>
    <t>PHI</t>
  </si>
  <si>
    <t>Ron Holliday</t>
  </si>
  <si>
    <t>WR</t>
  </si>
  <si>
    <t>Bob Chandler</t>
  </si>
  <si>
    <t>BUF</t>
  </si>
  <si>
    <t>KC</t>
  </si>
  <si>
    <t>Lynn Dickey</t>
  </si>
  <si>
    <t>HOU</t>
  </si>
  <si>
    <t>Pat Curran</t>
  </si>
  <si>
    <t>TE</t>
  </si>
  <si>
    <t>Mike Fuller</t>
  </si>
  <si>
    <t>Roger Wehrli</t>
  </si>
  <si>
    <t>DB</t>
  </si>
  <si>
    <t>Brian Sipe</t>
  </si>
  <si>
    <t>Gary Parris</t>
  </si>
  <si>
    <t>Steve Mike-Mayer</t>
  </si>
  <si>
    <t>NE</t>
  </si>
  <si>
    <t>Nolan Cromwell</t>
  </si>
  <si>
    <t>LAR</t>
  </si>
  <si>
    <t>Rich Wingo</t>
  </si>
  <si>
    <t>Ray Stachowicz</t>
  </si>
  <si>
    <t>Reggie Wilkes</t>
  </si>
  <si>
    <t>Ron Jaworski</t>
  </si>
  <si>
    <t>Steve Kreider</t>
  </si>
  <si>
    <t>OAK</t>
  </si>
  <si>
    <t>Ross Browner</t>
  </si>
  <si>
    <t>Pat Ryan</t>
  </si>
  <si>
    <t>MIA</t>
  </si>
  <si>
    <t>Rick Bryan</t>
  </si>
  <si>
    <t>David Archer</t>
  </si>
  <si>
    <t>Steve Largent</t>
  </si>
  <si>
    <t>SEA</t>
  </si>
  <si>
    <t>Rick Neuheisel</t>
  </si>
  <si>
    <t>Chris Kelley</t>
  </si>
  <si>
    <t>Chris Mohr</t>
  </si>
  <si>
    <t>TB</t>
  </si>
  <si>
    <t>P</t>
  </si>
  <si>
    <t>David Treadwell</t>
  </si>
  <si>
    <t>Total</t>
  </si>
  <si>
    <t>C - K</t>
  </si>
  <si>
    <t>RB - K</t>
  </si>
  <si>
    <t>Artificial</t>
  </si>
  <si>
    <t>Dale Walters</t>
  </si>
  <si>
    <t>Passer's Position</t>
  </si>
  <si>
    <t>Kezar Stadium</t>
  </si>
  <si>
    <t>Comisky Park</t>
  </si>
  <si>
    <t>Cotton Bowl</t>
  </si>
  <si>
    <t>Yankee Stadium</t>
  </si>
  <si>
    <t>Polo Grounds</t>
  </si>
  <si>
    <t>Griffith Stadium</t>
  </si>
  <si>
    <t>Wrigley Field</t>
  </si>
  <si>
    <t>Municipal Stadium</t>
  </si>
  <si>
    <t>RFK Stadium</t>
  </si>
  <si>
    <t>Fulton County Stadium</t>
  </si>
  <si>
    <t>Stadium</t>
  </si>
  <si>
    <t>Grass</t>
  </si>
  <si>
    <t>Soldier Field</t>
  </si>
  <si>
    <t>Jack Murphy Stadium</t>
  </si>
  <si>
    <t>Busch Stadium</t>
  </si>
  <si>
    <t>Candlestick Park</t>
  </si>
  <si>
    <t>Shea Stadium</t>
  </si>
  <si>
    <t>Tiger Stadium</t>
  </si>
  <si>
    <t>Veterans Stadium</t>
  </si>
  <si>
    <t>Rich Stadium</t>
  </si>
  <si>
    <t>Memorial Stadium</t>
  </si>
  <si>
    <t>Metropolitan Stadium</t>
  </si>
  <si>
    <t>Superdome</t>
  </si>
  <si>
    <t>Riverfront Stadium</t>
  </si>
  <si>
    <t>Astrodome</t>
  </si>
  <si>
    <t>Orange Bowl</t>
  </si>
  <si>
    <t>Giants Stadium</t>
  </si>
  <si>
    <t>Kingdome</t>
  </si>
  <si>
    <t>Foxboro Stadium</t>
  </si>
  <si>
    <t>Tampa Stadium</t>
  </si>
  <si>
    <t xml:space="preserve">Game Conditions </t>
  </si>
  <si>
    <t>N/A</t>
  </si>
  <si>
    <t>Season</t>
  </si>
  <si>
    <t>Teams</t>
  </si>
  <si>
    <t>Final Score</t>
  </si>
  <si>
    <t>30-14</t>
  </si>
  <si>
    <t>28-14</t>
  </si>
  <si>
    <t>31-19</t>
  </si>
  <si>
    <t>37-14</t>
  </si>
  <si>
    <t>23-24</t>
  </si>
  <si>
    <t>14-10</t>
  </si>
  <si>
    <t>51-21</t>
  </si>
  <si>
    <t>28-9</t>
  </si>
  <si>
    <t>31-30</t>
  </si>
  <si>
    <t>27-10</t>
  </si>
  <si>
    <t>47-28</t>
  </si>
  <si>
    <t>49-17</t>
  </si>
  <si>
    <t>23-19</t>
  </si>
  <si>
    <t>16-13</t>
  </si>
  <si>
    <t>16-15</t>
  </si>
  <si>
    <t>20-26</t>
  </si>
  <si>
    <t>21-35</t>
  </si>
  <si>
    <t>14-0</t>
  </si>
  <si>
    <t>21-12</t>
  </si>
  <si>
    <t>16-16</t>
  </si>
  <si>
    <t>23-14</t>
  </si>
  <si>
    <t>31-27</t>
  </si>
  <si>
    <t>13-28</t>
  </si>
  <si>
    <t>21-37</t>
  </si>
  <si>
    <t>34-20</t>
  </si>
  <si>
    <t>20-38</t>
  </si>
  <si>
    <t>31-26</t>
  </si>
  <si>
    <t>7-10</t>
  </si>
  <si>
    <t>16-9</t>
  </si>
  <si>
    <t>31-17</t>
  </si>
  <si>
    <t>55-14</t>
  </si>
  <si>
    <t>14-34</t>
  </si>
  <si>
    <t>28-7</t>
  </si>
  <si>
    <t>27-28</t>
  </si>
  <si>
    <t>30-26</t>
  </si>
  <si>
    <t>27-44</t>
  </si>
  <si>
    <t>20-10</t>
  </si>
  <si>
    <t>17-16</t>
  </si>
  <si>
    <t>17-10</t>
  </si>
  <si>
    <t>21-49</t>
  </si>
  <si>
    <t>24-45</t>
  </si>
  <si>
    <t>31-14</t>
  </si>
  <si>
    <t>10-9</t>
  </si>
  <si>
    <t>42-35</t>
  </si>
  <si>
    <t>https://boards.sportslogos.net/topic/122258-artificial-turf-timeline/</t>
  </si>
  <si>
    <t>Houston Oilers</t>
  </si>
  <si>
    <t>Philadelphia Eagles</t>
  </si>
  <si>
    <t>First NFL stadium to install AstroTurf.</t>
  </si>
  <si>
    <t>Pittsburgh Steelers</t>
  </si>
  <si>
    <t>Three Rivers Stadium</t>
  </si>
  <si>
    <t>Cincinnati Bengals</t>
  </si>
  <si>
    <t>Opened with AstroTurf.</t>
  </si>
  <si>
    <t>St. Louis Cardinals</t>
  </si>
  <si>
    <t>Busch Memorial Stadium</t>
  </si>
  <si>
    <t>Atlanta Falcons</t>
  </si>
  <si>
    <t>San Francisco 49ers</t>
  </si>
  <si>
    <t>Dallas Cowboys</t>
  </si>
  <si>
    <t>Texas Stadium</t>
  </si>
  <si>
    <t>Chicago Bears</t>
  </si>
  <si>
    <t>Kansas City Chiefs</t>
  </si>
  <si>
    <t>Arrowhead Stadium</t>
  </si>
  <si>
    <t>Opened with AstroTurf, but returned to natural grass in 1994.</t>
  </si>
  <si>
    <t>Buffalo Bills</t>
  </si>
  <si>
    <t>Detroit Lions</t>
  </si>
  <si>
    <t>Pontiac Silverdome</t>
  </si>
  <si>
    <t>New Orleans Saints</t>
  </si>
  <si>
    <t>Seattle Seahawks</t>
  </si>
  <si>
    <t>New England Patriots</t>
  </si>
  <si>
    <t>Schaefer / Sullivan Stadium</t>
  </si>
  <si>
    <t>Converted to SuperTurf, but returned to natural grass in 1991.</t>
  </si>
  <si>
    <t>Minnesota Vikings</t>
  </si>
  <si>
    <t>Metrodome</t>
  </si>
  <si>
    <t>Hoosier Dome</t>
  </si>
  <si>
    <t>Miami Dolphins</t>
  </si>
  <si>
    <t>Opened with AstroTurf at Silverdome.</t>
  </si>
  <si>
    <t>New York Giants</t>
  </si>
  <si>
    <t>New York Jets</t>
  </si>
  <si>
    <t>Opened with Tartan Turf at Three Rivers</t>
  </si>
  <si>
    <t>Giants Stadium opened with AstroTurf.</t>
  </si>
  <si>
    <t>Total Games</t>
  </si>
  <si>
    <t>Games / Season</t>
  </si>
  <si>
    <t>Grass Games</t>
  </si>
  <si>
    <t>Baltimore / Ind Colts</t>
  </si>
  <si>
    <t>Artificial Turf Teams</t>
  </si>
  <si>
    <t>Field Surface</t>
  </si>
  <si>
    <t>Field Type</t>
  </si>
  <si>
    <t xml:space="preserve">Scoring Player </t>
  </si>
  <si>
    <t>Singleton Description</t>
  </si>
  <si>
    <t>Ralph Baker caught a third-quarter pass from quarterback and holder Bob Davis to temporarily tie the game. Davis had fumbled the snap and "threw the ball up into the air", allowing Baker to make the heads-up catch. The Jets ultimately fell to the Chargers, 49–21.</t>
  </si>
  <si>
    <t>Following a bad snap, holder Dan Reeves scrambled in for a singleton, contributing to a 16–13 victory over the Cardinals.</t>
  </si>
  <si>
    <t>Backup holder Greg Landry fumbled the snap but recovered to throw a pass to Mickey Zofko, who was primarily a special teams player. The conversion during the Lions' 14–0 victory over the Bears marked the only point of Zofko's NFL career.</t>
  </si>
  <si>
    <t>Cold rain led to multiple kicking issues on Monday Night Football, culminating in a first-quarter singleton when holder Bob Chandler dropped the snap and scrambled over the right side. The play contributed to Buffalo's 23–14 victory over Kansas City.</t>
  </si>
  <si>
    <t>Lynn Dickey recorded a second-quarter singleton run, though newspaper accounts of the play are not clear on circumstances. Making his first start in two years, Dickey led the Oilers to a 31–27 victory over the Colts—Houston's only win of the season—while throwing for 340 yards and two interceptions on 22-of-32 passing.</t>
  </si>
  <si>
    <t>Following a low snap in the third quarter, Nolan Cromwell ran untouched around the left end for a singleton, tying the game. The Rams would ultimately lose in overtime, 10–7.</t>
  </si>
  <si>
    <t>After bobbling a second-quarter snap, Ron Jaworski recovered and "arched a blooper" pass to Reggie Wilkes for a singleton, helping the Eagles secure a 31-14 victory over the Saints.</t>
  </si>
  <si>
    <t>Following a bobbled snap, holder Steve Kreider recovered and completed a pass to Ross Browner for a singleton during the Bengals' 55–14 blowout win over the Oilers.</t>
  </si>
  <si>
    <t>The Jets easily defeated the Chiefs 28–7 behind a stellar performance from Pat Ryan, who capitalized on a rare start at quarterback by completing 21 of 31 passes for 260 yards and three touchdowns. Following a third-quarter defensive touchdown, Ryan bobbled the extra-point snap but recovered to scramble around the right end for a singleton.</t>
  </si>
  <si>
    <t>After a muffed snap bounced off holder Mike Horan directly to him, kicker David Treadwell ran the ball off the left side for a singleton. The third-quarter conversion provided the final points in the Giants' 17–10 Wild Card playoff victory over the Vikings.</t>
  </si>
  <si>
    <t>1. PROJECT OVERVIEW</t>
  </si>
  <si>
    <t>2. METHODOLOGY &amp; SCOPE</t>
  </si>
  <si>
    <t>3. DATA DICTIONARY</t>
  </si>
  <si>
    <t>4. CITATION &amp; USAGE RIGHTS</t>
  </si>
  <si>
    <t>5. CONTACT &amp; REVISION LOG</t>
  </si>
  <si>
    <t>THE NFL SINGLETON DATASET (1950 – 1993)</t>
  </si>
  <si>
    <t>timcastelli.net</t>
  </si>
  <si>
    <t>Research &amp; Compilation by Tim Castelli</t>
  </si>
  <si>
    <t>Tulane Stadium / Superdome</t>
  </si>
  <si>
    <t>Franklin Field, Veterans Mem'l</t>
  </si>
  <si>
    <t>Video</t>
  </si>
  <si>
    <t>55° | Clear; rain before game | 6 mph</t>
  </si>
  <si>
    <t>Low 50s | No rain | 15 mph</t>
  </si>
  <si>
    <t>About 50° | Clear; no rain | 12 mph</t>
  </si>
  <si>
    <t>60s | Clear | 14 mph</t>
  </si>
  <si>
    <t>Low 60s | No rain | 19 mph</t>
  </si>
  <si>
    <t>Mid 50s | Light rain | 7 mph</t>
  </si>
  <si>
    <t>Low 70s | No rain | 5–10 mph</t>
  </si>
  <si>
    <t>60° | Downpour | 10 mph</t>
  </si>
  <si>
    <t>48° | Clear | 9 mph</t>
  </si>
  <si>
    <t>47° | Clear | 12 mph</t>
  </si>
  <si>
    <t>50° | Clear | 9 mph</t>
  </si>
  <si>
    <t>68° | Clear | 10 mph</t>
  </si>
  <si>
    <t>52° | No rain | 18 mph</t>
  </si>
  <si>
    <t>55° | Clear | 20 mph</t>
  </si>
  <si>
    <t>60° | No rain | 5 mph</t>
  </si>
  <si>
    <t>37° | No rain | 7 mph</t>
  </si>
  <si>
    <t>70° | No rain | 17 mph</t>
  </si>
  <si>
    <t>58° | No rain | 16 mph</t>
  </si>
  <si>
    <t>46° | Trace rain | 5 mph</t>
  </si>
  <si>
    <t>47° | Light drizzle | 7 mph</t>
  </si>
  <si>
    <t>55° | 1 in. rain; very muddy | 7 mph</t>
  </si>
  <si>
    <t>43° | &gt;0.5 in. rain | 15 mph</t>
  </si>
  <si>
    <t>55° | No rain | 15 mph</t>
  </si>
  <si>
    <t>23° (14° wind chill) | Clear | 9 mph</t>
  </si>
  <si>
    <t>58° | Rain | 22 mph</t>
  </si>
  <si>
    <t>70° | Light drizzle | 5 mph</t>
  </si>
  <si>
    <t>77° | Sunny | 13 mph</t>
  </si>
  <si>
    <t>69° | No rain | 5 mph</t>
  </si>
  <si>
    <t>50° | Cloudy; very light rain | 7 mph</t>
  </si>
  <si>
    <t>High 40s | Light rain | 8 mph</t>
  </si>
  <si>
    <t>76° | No rain | 6 mph</t>
  </si>
  <si>
    <t>— | Indoors | —</t>
  </si>
  <si>
    <t>63° | Rain | 19 mph</t>
  </si>
  <si>
    <t>77° | Very light rain | 8 mph</t>
  </si>
  <si>
    <t>70° | No rain | 10 mph</t>
  </si>
  <si>
    <t>87° | Very light rain | 7 mph</t>
  </si>
  <si>
    <t>57° | Clear | 8 mph</t>
  </si>
  <si>
    <t>48° | Rain | 20+ mph; gusts to 40</t>
  </si>
  <si>
    <t>86° | No rain | 13 mph</t>
  </si>
  <si>
    <t>22° (−5° wind chill) | Cold | 20+ mph</t>
  </si>
  <si>
    <t>Yes</t>
  </si>
  <si>
    <t>San Francisco Chronicle</t>
  </si>
  <si>
    <t>Pittsburgh Press</t>
  </si>
  <si>
    <t>San Francisco Examiner</t>
  </si>
  <si>
    <t>Oakland Tribune</t>
  </si>
  <si>
    <t>Chicago Tribune</t>
  </si>
  <si>
    <t>Binghamton Press and Sun Bulletin</t>
  </si>
  <si>
    <t>Rochester Democrat and Chronicle</t>
  </si>
  <si>
    <t>The Baltimore Sun</t>
  </si>
  <si>
    <t>Pittsburgh Post-Gazette</t>
  </si>
  <si>
    <t>Quarterback Gary Wood fielded a high snap from center and scrambled in to score the final points of the Giants' 27–10 victory over the Redskins.</t>
  </si>
  <si>
    <t>New York Daily News</t>
  </si>
  <si>
    <t>The Cleveland Press</t>
  </si>
  <si>
    <t>Following a high snap, quarterback and holder Jim Ninowski scrambled back to the 30-yard line before completing a desperation pass to Jim Houston for the singleton. The play occurred in a 49–17 Browns victory over the Falcons.</t>
  </si>
  <si>
    <t>Newark Star-Ledger</t>
  </si>
  <si>
    <t>Brownwood Bulletin</t>
  </si>
  <si>
    <t>Belvidere Daily Republican</t>
  </si>
  <si>
    <t xml:space="preserve">A high snap sailed over holder Bobby Douglass, who managed to gather the ball and complete a pass to Dick Butkus in the end zone for the singleton. Butkus made a difficult over-the-shoulder catch for the winning point in Chicago’s 16-15 victory over Washington. </t>
  </si>
  <si>
    <t>Newspaper Source</t>
  </si>
  <si>
    <t>Scoring Cincinnati's final point of the year, Virgil Carter dropped the snap before running it in for a singleton during a 35–21 loss to the Jets.</t>
  </si>
  <si>
    <t>29° | No rain | Little wind</t>
  </si>
  <si>
    <t>Cincinnati Enquirer</t>
  </si>
  <si>
    <t>Detroit Free Press</t>
  </si>
  <si>
    <t>14-35</t>
  </si>
  <si>
    <t xml:space="preserve">After fielding a bad snap on one bounce, Bobby Douglass scrambled around the left side for the singleton. Repeatedly faking a pass, he outran the defense to the pylon. Douglass’ singleton increased the Bears’ lead to 23-12, and they held on to win 23-19. </t>
  </si>
  <si>
    <t xml:space="preserve">Following a ground-ball snap, Dick Butkus caught a pass from Bobby Douglass for his second career conversion. Notably, broadcaster Pat Summerall referred to the play as a "singleton". The fourth-quarter conversion was the final point in the Bears’ 21-12 win over the Eagles at Veterans Stadium. </t>
  </si>
  <si>
    <t>Cleveland Plain Dealer</t>
  </si>
  <si>
    <t>Wide receiver and holder Ron Holliday scored his only NFL point during a 16–16 Chargers tie with the Browns. Playing in extremely muddy conditions, Holliday could not control off-target snap but recovered to run around the left end for the crucial score. Holliday played just 11 games in his lone NFL season.</t>
  </si>
  <si>
    <t>The Buffalo News</t>
  </si>
  <si>
    <t>Houston Chronicle</t>
  </si>
  <si>
    <t>Minneapolis Star Tribune</t>
  </si>
  <si>
    <t xml:space="preserve">Roger Wehrli ran for a first-quarter conversion against the Bears during a 34–20 Cardinals victory. On a rainy and windy day at Soldier Field, according to the St. Louis Post-Dispatch, the usually sure-handed Wehrli dropped the snap and ran in for the singleton. </t>
  </si>
  <si>
    <t>St. Louis Post-Dispatch</t>
  </si>
  <si>
    <t>Springfield IL - State Journal-Register</t>
  </si>
  <si>
    <t>Salisbury, MD - Daily Times</t>
  </si>
  <si>
    <t>A bad fourth-quarter snap led Mike Fuller to run for a singleton, closing out the scoring in a 37–21 Chargers loss to the Colts.</t>
  </si>
  <si>
    <t>Following a bad snap in the second quarter, Brian Sipe scrambled in for a singleton during a 45–24 Browns loss to the Bengals in Cleveland. Cleveland was plagued by snap issues during the game and all-around poor special teams play.</t>
  </si>
  <si>
    <t>Baltimore Evening Sun</t>
  </si>
  <si>
    <t>Sacramento Union</t>
  </si>
  <si>
    <t>Rockford Register-Star</t>
  </si>
  <si>
    <t>Punter and holder Ray Stachowicz fielded a low first-quarter snap, scrambled left, and waited for Rich Wingo to rekease from his block before tossing the ball over the defense for a singleton. The play marked the Packers' first score of the year in a 16–9 victory over the Bears.</t>
  </si>
  <si>
    <t>Philadelphia Inquirer</t>
  </si>
  <si>
    <t>Dayton Daily News</t>
  </si>
  <si>
    <t>Houston Post</t>
  </si>
  <si>
    <t>Fort Lauderdale News</t>
  </si>
  <si>
    <t>Newsday</t>
  </si>
  <si>
    <t>Macon Telegraph</t>
  </si>
  <si>
    <t>Ironically, Steve Largent's first singleton resulted from him dropping a good snap. During the third quarter against the Falcons at the Kingdome, Largent fumbled the ball, quickly scooped it up, and ran around the left side for the score.</t>
  </si>
  <si>
    <t>Tacoma News Tribune</t>
  </si>
  <si>
    <t>Steve Kreider was involved in his third conversion during the second quarter of a 44–27 loss to the Oilers. Though the snap appeared accurate, Kreider struggled to get a good grip on the ball and opted to scramble.</t>
  </si>
  <si>
    <t>Dayton Journal Herald</t>
  </si>
  <si>
    <t xml:space="preserve">Oceanside - North County Times </t>
  </si>
  <si>
    <t>A low snap bounced off holder (and future college head coach) Rick Neuheisel directly to kicker Jeff Gaffney. Gaffney caught the ball and ran left before pitching a lateral back to Neuheisel near the sideline. Looking to pass, Neuheisel instead reversed field, sprinted to the far right side, and dove over a defender for the score in 10-9 victory over the Bengals; game played with "replacement players".</t>
  </si>
  <si>
    <t>During the 1987 player strike, a game featuring replacement players in terrible weather, Browns holder and punter Dale Walters fumblef the snap. Walters recovered and completed a pass to tight end Chris Kelley for a singleton, contributing to Cleveland's 20–10 victory over the Patriots.</t>
  </si>
  <si>
    <t>Akron Beacon Journal</t>
  </si>
  <si>
    <t>Following a high snap, holder and punter Chris Mohr easily scrambled over the right side to secure the singleton against the Bears.</t>
  </si>
  <si>
    <t>Daytona Beach News Journal</t>
  </si>
  <si>
    <t xml:space="preserve">Steve Largent's second career singleton occurred in the first quarter against the Bills in Seattle. After failing to cleanly handle a low snap, Largent gathered the ball and ran around the left end for the score, which ultimately provided the deciding point in a 17–16 Seahawks win. </t>
  </si>
  <si>
    <t>Everett Daily Herald</t>
  </si>
  <si>
    <t>*Approximate number of games on artificial turf in NFL History</t>
  </si>
  <si>
    <t>Percent of Games</t>
  </si>
  <si>
    <t>Actual Singletons</t>
  </si>
  <si>
    <t>**Expected Singletons</t>
  </si>
  <si>
    <t>(1960-1969) AFL</t>
  </si>
  <si>
    <t>Kingdome opened with AstroTurf</t>
  </si>
  <si>
    <t>Astrodome opened with AstroTurf</t>
  </si>
  <si>
    <t>Percent of Singletons</t>
  </si>
  <si>
    <t>Artificial Turf Installed</t>
  </si>
  <si>
    <t>Artificial Turf Uninstalled</t>
  </si>
  <si>
    <t>Seasons with Artificial Turf (1950-1993)</t>
  </si>
  <si>
    <t>Stadiums with Artificial Turf</t>
  </si>
  <si>
    <t>Expected Artificial Turf Singletons</t>
  </si>
  <si>
    <t>Actual Artificial Turf Singletons</t>
  </si>
  <si>
    <t>Total Singletons</t>
  </si>
  <si>
    <t>Artificial Turf Games</t>
  </si>
  <si>
    <t>Running back Dick Hoak could not cleanly handle a high snap, rolled to his right, and completed a fourth-quarter pass to Andy Russell for a singleton during the Steelers' 47–28 win over the Giants.</t>
  </si>
  <si>
    <t>Weather Factors</t>
  </si>
  <si>
    <t>Singleton Triggers</t>
  </si>
  <si>
    <t>Surface Type</t>
  </si>
  <si>
    <t xml:space="preserve">   - Submit Corrections: tim@timcastelli.net</t>
  </si>
  <si>
    <t>For an article on Singletons, an unscripted single-point conversion by run or pass in the NFL occuring between 1950-1993, I compiled this dataset of all occurrences.</t>
  </si>
  <si>
    <t xml:space="preserve">   - Additional sources: Newspaper articles, box scores, gamebooks, film review, and media guides.</t>
  </si>
  <si>
    <t xml:space="preserve">   - Singleton Listing: Chronological list of all identified singletons in NFL (excluding AFL) from the 1950 to 1993 seasons.</t>
  </si>
  <si>
    <t>**Expected singletons are weighted by the number of singletons and estimated share of games played on each surface for each season, accounting for changes in the ratio of stadium surfaces over time.</t>
  </si>
  <si>
    <t xml:space="preserve">   - Pro Football Reference’s databases were used to extract detailed NFL touchdown data for the 1950-1993 seasons in February 2025 and compile specific scoring-play totals in August 2026. Because these historical records are continuously updated, the numbers may slightly fluctuate over time.</t>
  </si>
  <si>
    <t xml:space="preserve">   - Stadium Surfaces: Calculation of the approximate percentage of total games that occurred on artifical turf and natural grass and the cooresponding actual and expected singletons for each surface.</t>
  </si>
  <si>
    <t xml:space="preserve">   - Last Updated: September 2026 (Version 1.0)</t>
  </si>
  <si>
    <t>Frankie Albert executed a fake extra point and threw a pass to Jack Nix, with the rest of the unit unaware of his plans, extending San Francisco's lead to 24–7. The pass from Albert occurred during a 30–14 victory over the Packers at Kezar Stadium.</t>
  </si>
  <si>
    <t xml:space="preserve">Following a high snap from center Bill Walsh (not the future Hall of Fame coach), kicker Joe Geri secured the ball and raced around the end for a singleton. The fourth-quarter run capped off Pittsburgh's 28–14 win over the Chicago Cardinals. </t>
  </si>
  <si>
    <t>Gail Bruce caught a pass from Frankie Albert on what a designed fake rather than a broken play. According to the San Francisco Examiner, Bruce had been eager to contribute on offense all season, and Albert obliged him. The conversion scored the final point of the game in a 31–19 victory over the Packers.</t>
  </si>
  <si>
    <t>Frankie Albert went off-script again and threw another pass to a lineman, this time to Pat O'Donahue with San Francisco leading 37–7. The fourth-quarter pass finalized the 49ers scoring in a 37–14 victory over the Dallas Texans.</t>
  </si>
  <si>
    <t>During a third-quarter extra-point attempt, the Cardinals encroached, prompting Charlie Conerly to scramble around the right end for a singleton. The play occurred in a narrow 24–23 loss to the Chicago Cardinals.</t>
  </si>
  <si>
    <t>Despite being benched earlier in the game, Charlie Conerly recorded a third-quarter singleton in a 14–10 win over the Redskins. Replicating his earlier feat, Conerly ran the ball in after Washington encroached on an extra-point attempt.</t>
  </si>
  <si>
    <t>In an identical scenario to his previous singletons, Charlie Conerly ran the ball in for a conversion after the Redskins again encroached. The Giants defeated Washington 51–21 in a game where Conerly threw for 237 yards and four touchdowns on 17-of-34 passing.</t>
  </si>
  <si>
    <t>Following a bad snap from center, George Blanda ran the ball in for a singleton during the Bears' 28–9 victory over the Colts. The conversion followed a blocked punt recovery for a touchdown by Bones Weatherly. Blanda also converted three extra-point kicks and threw for 193 yards and two touchdowns.</t>
  </si>
  <si>
    <t>After receiving a bounced snap, Roger LeClerc ran the extra point over the left side during the second quarter of the Bears' thrilling 31–30 victory over the Vikings. LeClerc converted three other kicks in the game and hit the game-winning field goal with 23 seconds left. The chaotic game featured eight Bears turnovers, five lead changes, and multiple player ejections (including Mike Ditka).</t>
  </si>
  <si>
    <t>After holder Ed Brown dropped the snap from center, Lou Michaels recovered and ran it over the right side for a third-quarter singleton for the Steelers. The play occurred during a 35–14 loss to the Browns.</t>
  </si>
  <si>
    <t>Kicker Bruce Gossett picked up a bad first-quarter snap and threw a pass to Larry Schreiber for a singleton. The play occurred in a 26–20 Saints victory over San Francisco.</t>
  </si>
  <si>
    <t>Rookie holder and safety Mike Fuller gathered the bad snap and threw to tight end Pat Curran for the singleton in the Chargers 28-13 loss to the Vikings on a cold and windy day in Metropolitan Stadium.</t>
  </si>
  <si>
    <t>Roger Wehrli failed to corral a slightly off-center snap cleanly, tracked it down near the 20-yard line, rolled left, and completed a pass to Gary Parris for the singleton. The play occurred during a 38–20 Cardinals loss to the Browns.</t>
  </si>
  <si>
    <t>First-quarter run by Steve Mike-Mayer. Limited information on specifics of play is available. The singleton opened the scoring in Baltimore's 31–26 back-and-forth win over New England.</t>
  </si>
  <si>
    <t xml:space="preserve">Steve Kreider's first-quarter run conversion followed a high, wide snap from center Blair Bush. After gaining control of the ball, Kreider sprinted right and narrowly beat the defense to the pylon. Bush had two other errant snaps that day, but Kreider successfully fielded them. </t>
  </si>
  <si>
    <t>During a rare Friday night edition of Monday Night Football (and Howard Cosell's final MNF broadcast), a high snap from injury-replacement long snapper Joe Pelligrini forced Pat Ryan to improvise. Ryan sprinted around the right end and dove into the end zone to tie the game. The Jets eventually lost to the Dolphins 34–14 after Miami scored 20 unanswered points.</t>
  </si>
  <si>
    <t>During the season-opening 28–27 loss to the Lions, holder David Archer mishandled a first-quarter snap but recovered in time to throw a pass to DE Rick Bryan for the singleton.</t>
  </si>
  <si>
    <t>Percentage of Games on Artificial Turf in NFL from 1950-1993</t>
  </si>
  <si>
    <t>* Note: Percentage of games on artificial turf is approximate. Calculations are based on full seasons, although some teams changed stadiums or playing surfaces during a season. A small number of games were also played at neutral or alternate sites, and seasons with an odd number of games prevent an exact home/away split.</t>
  </si>
  <si>
    <t>Note: 8 teams never had artificial turf from 1950-1993: Cleveland, Denver, Green Bay, Los Angeles Rams, Oakland / LA Raiders, San Diego, Tampa Bay, Washington.</t>
  </si>
  <si>
    <t>20 Teams had Artificial Turf between 1950-1993:</t>
  </si>
  <si>
    <t>Cardinals moved in 1988 to Phoenix.</t>
  </si>
  <si>
    <t>Converted to AstroTurf in 1971, but returned to natural grass in 1979.</t>
  </si>
  <si>
    <t>Returned to natural grass in 1988.</t>
  </si>
  <si>
    <t>Moved to Giants Stadium in 1984</t>
  </si>
  <si>
    <t>Georgia Dome</t>
  </si>
  <si>
    <t>Moved to Georgia Dome in 1992.</t>
  </si>
  <si>
    <t>Removed artificial turf in 1976</t>
  </si>
  <si>
    <t>Opened with Tartan Turf</t>
  </si>
  <si>
    <t>NFL Stadium &amp; Playing Surfaces, 1950–1993</t>
  </si>
  <si>
    <t>Opened with AstroTurf</t>
  </si>
  <si>
    <t>Metrodome opened with SuperTurf.</t>
  </si>
  <si>
    <t xml:space="preserve">   - Scope: NFL regular season and playoff games from the 1950 - 1993 seasons. Excludes AFL seasons of 1960-1969.</t>
  </si>
  <si>
    <t>Notes on Artificial Turf</t>
  </si>
  <si>
    <t>Tulane Stadium installed in 1971 then AstroTurf in Superdome.</t>
  </si>
  <si>
    <t xml:space="preserve">   - License / Usage: Free to use for research, media, and historical analysis  with attribution.</t>
  </si>
  <si>
    <t xml:space="preserve">   -  Used the following site, plus Wikipedia and others sources for stadium 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</si>
</sst>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0.0_);\(#,##0.0\)"/>
    <numFmt numFmtId="165" formatCode="_(* #,##0.0_);_(* \(#,##0.0\);_(* &quot;-&quot;??_);_(@_)"/>
  </numFmts>
  <fonts count="3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u/>
      <sz val="11"/>
      <color theme="10"/>
      <name val="Aptos Narrow"/>
      <family val="2"/>
      <scheme val="minor"/>
    </font>
    <font>
      <b/>
      <sz val="16"/>
      <color theme="1"/>
      <name val="Aptos Narrow"/>
      <family val="2"/>
      <scheme val="minor"/>
    </font>
    <font>
      <b/>
      <sz val="12"/>
      <color theme="1"/>
      <name val="Aptos Narrow"/>
      <family val="2"/>
      <scheme val="minor"/>
    </font>
    <font>
      <sz val="12"/>
      <color theme="1"/>
      <name val="Aptos"/>
      <family val="2"/>
    </font>
    <font>
      <b/>
      <sz val="12"/>
      <color theme="1"/>
      <name val="Aptos"/>
      <family val="2"/>
    </font>
    <font>
      <b/>
      <sz val="14"/>
      <color theme="1"/>
      <name val="Aptos"/>
      <family val="2"/>
    </font>
    <font>
      <sz val="8"/>
      <name val="Aptos Narrow"/>
      <family val="2"/>
      <scheme val="minor"/>
    </font>
    <font>
      <b/>
      <u/>
      <sz val="12"/>
      <color theme="10"/>
      <name val="Aptos Narrow"/>
      <family val="2"/>
      <scheme val="minor"/>
    </font>
    <font>
      <sz val="11"/>
      <color theme="0" tint="-0.499984740745262"/>
      <name val="Aptos Narrow"/>
      <family val="2"/>
      <scheme val="minor"/>
    </font>
    <font>
      <i/>
      <sz val="11"/>
      <color theme="1"/>
      <name val="Aptos Narrow"/>
      <family val="2"/>
      <scheme val="minor"/>
    </font>
    <font>
      <sz val="11"/>
      <color theme="1"/>
      <name val="Aptos"/>
      <family val="2"/>
    </font>
    <font>
      <u/>
      <sz val="12"/>
      <color theme="10"/>
      <name val="Aptos"/>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theme="3" tint="0.89999084444715716"/>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medium">
        <color indexed="64"/>
      </bottom>
      <diagonal/>
    </border>
  </borders>
  <cellStyleXfs count="45">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xf numFmtId="43" fontId="1" fillId="0" borderId="0" applyFont="0" applyFill="0" applyBorder="0" applyAlignment="0" applyProtection="0"/>
    <xf numFmtId="9" fontId="1" fillId="0" borderId="0" applyFont="0" applyFill="0" applyBorder="0" applyAlignment="0" applyProtection="0"/>
  </cellStyleXfs>
  <cellXfs count="78">
    <xf numFmtId="0" fontId="0" fillId="0" borderId="0" xfId="0"/>
    <xf numFmtId="0" fontId="16" fillId="0" borderId="0" xfId="0" applyFont="1" applyAlignment="1">
      <alignment horizontal="center" vertical="center" wrapText="1"/>
    </xf>
    <xf numFmtId="0" fontId="0" fillId="0" borderId="0" xfId="0" applyAlignment="1">
      <alignment wrapText="1"/>
    </xf>
    <xf numFmtId="0" fontId="0" fillId="0" borderId="0" xfId="0" applyAlignment="1">
      <alignment horizontal="center"/>
    </xf>
    <xf numFmtId="0" fontId="16" fillId="0" borderId="0" xfId="0" applyFont="1" applyAlignment="1">
      <alignment horizontal="center"/>
    </xf>
    <xf numFmtId="0" fontId="0" fillId="0" borderId="0" xfId="0" applyAlignment="1">
      <alignment vertical="center"/>
    </xf>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16" fillId="0" borderId="0" xfId="0" applyFont="1" applyAlignment="1">
      <alignment horizontal="center" wrapText="1"/>
    </xf>
    <xf numFmtId="0" fontId="0" fillId="0" borderId="0" xfId="43" applyNumberFormat="1" applyFont="1" applyAlignment="1">
      <alignment horizontal="center" vertical="center"/>
    </xf>
    <xf numFmtId="0" fontId="0" fillId="0" borderId="0" xfId="0" applyAlignment="1">
      <alignment horizontal="left" vertical="center"/>
    </xf>
    <xf numFmtId="0" fontId="0" fillId="0" borderId="0" xfId="0" applyAlignment="1">
      <alignment horizontal="left"/>
    </xf>
    <xf numFmtId="0" fontId="19" fillId="0" borderId="0" xfId="0" applyFont="1"/>
    <xf numFmtId="0" fontId="1" fillId="0" borderId="0" xfId="43" applyNumberFormat="1" applyFont="1" applyAlignment="1">
      <alignment horizontal="center" vertical="center"/>
    </xf>
    <xf numFmtId="14" fontId="0" fillId="0" borderId="0" xfId="0" applyNumberFormat="1" applyAlignment="1">
      <alignment horizontal="center"/>
    </xf>
    <xf numFmtId="0" fontId="1" fillId="0" borderId="0" xfId="43" applyNumberFormat="1" applyFont="1" applyFill="1" applyAlignment="1">
      <alignment horizontal="center" vertical="center"/>
    </xf>
    <xf numFmtId="0" fontId="0" fillId="0" borderId="10" xfId="0" applyBorder="1"/>
    <xf numFmtId="0" fontId="0" fillId="0" borderId="10" xfId="0" applyBorder="1" applyAlignment="1">
      <alignment horizontal="center"/>
    </xf>
    <xf numFmtId="9" fontId="0" fillId="0" borderId="0" xfId="44" applyFont="1"/>
    <xf numFmtId="0" fontId="0" fillId="0" borderId="0" xfId="0" applyAlignment="1">
      <alignment horizontal="center" wrapText="1"/>
    </xf>
    <xf numFmtId="0" fontId="0" fillId="0" borderId="0" xfId="43" applyNumberFormat="1" applyFont="1" applyFill="1" applyAlignment="1">
      <alignment horizontal="center" vertical="center"/>
    </xf>
    <xf numFmtId="9" fontId="0" fillId="0" borderId="0" xfId="44" applyFont="1" applyAlignment="1">
      <alignment horizontal="center"/>
    </xf>
    <xf numFmtId="0" fontId="0" fillId="0" borderId="0" xfId="43" applyNumberFormat="1" applyFont="1" applyAlignment="1">
      <alignment horizontal="center" vertical="center" wrapText="1"/>
    </xf>
    <xf numFmtId="0" fontId="0" fillId="0" borderId="0" xfId="43" applyNumberFormat="1" applyFont="1" applyFill="1" applyAlignment="1">
      <alignment horizontal="center" vertical="center" wrapText="1"/>
    </xf>
    <xf numFmtId="0" fontId="18" fillId="0" borderId="0" xfId="42"/>
    <xf numFmtId="0" fontId="0" fillId="0" borderId="0" xfId="43" quotePrefix="1" applyNumberFormat="1" applyFont="1" applyAlignment="1">
      <alignment horizontal="center" vertical="center"/>
    </xf>
    <xf numFmtId="0" fontId="0" fillId="0" borderId="0" xfId="43" quotePrefix="1" applyNumberFormat="1" applyFont="1" applyFill="1" applyAlignment="1">
      <alignment horizontal="center" vertical="center"/>
    </xf>
    <xf numFmtId="0" fontId="16" fillId="0" borderId="10" xfId="0" applyFont="1" applyBorder="1"/>
    <xf numFmtId="0" fontId="16" fillId="0" borderId="0" xfId="43" applyNumberFormat="1" applyFont="1" applyAlignment="1">
      <alignment horizontal="center"/>
    </xf>
    <xf numFmtId="9" fontId="0" fillId="0" borderId="0" xfId="44" applyFont="1" applyFill="1" applyBorder="1" applyAlignment="1">
      <alignment horizontal="center"/>
    </xf>
    <xf numFmtId="9" fontId="0" fillId="0" borderId="0" xfId="0" applyNumberFormat="1"/>
    <xf numFmtId="164" fontId="0" fillId="0" borderId="0" xfId="43" applyNumberFormat="1" applyFont="1" applyAlignment="1">
      <alignment horizontal="center"/>
    </xf>
    <xf numFmtId="164" fontId="16" fillId="0" borderId="0" xfId="43" applyNumberFormat="1" applyFont="1" applyAlignment="1">
      <alignment horizontal="center"/>
    </xf>
    <xf numFmtId="164" fontId="0" fillId="0" borderId="0" xfId="0" applyNumberFormat="1"/>
    <xf numFmtId="164" fontId="0" fillId="0" borderId="0" xfId="43" applyNumberFormat="1" applyFont="1" applyBorder="1" applyAlignment="1">
      <alignment horizontal="center"/>
    </xf>
    <xf numFmtId="164" fontId="0" fillId="0" borderId="11" xfId="43" applyNumberFormat="1" applyFont="1" applyBorder="1" applyAlignment="1">
      <alignment horizontal="center"/>
    </xf>
    <xf numFmtId="0" fontId="22" fillId="0" borderId="0" xfId="0" applyFont="1" applyAlignment="1">
      <alignment vertical="center"/>
    </xf>
    <xf numFmtId="0" fontId="21" fillId="0" borderId="0" xfId="0" applyFont="1" applyAlignment="1">
      <alignment vertical="center"/>
    </xf>
    <xf numFmtId="0" fontId="20" fillId="0" borderId="10" xfId="0" applyFont="1" applyBorder="1" applyAlignment="1">
      <alignment horizontal="center" vertical="center" wrapText="1"/>
    </xf>
    <xf numFmtId="0" fontId="18" fillId="0" borderId="0" xfId="42" applyAlignment="1">
      <alignment horizontal="center" vertical="center"/>
    </xf>
    <xf numFmtId="0" fontId="25" fillId="0" borderId="0" xfId="42" applyFont="1" applyAlignment="1">
      <alignment horizontal="center" vertical="center"/>
    </xf>
    <xf numFmtId="0" fontId="18" fillId="0" borderId="0" xfId="42" applyAlignment="1">
      <alignment horizontal="center" vertical="center" wrapText="1"/>
    </xf>
    <xf numFmtId="0" fontId="26" fillId="0" borderId="0" xfId="0" applyFont="1" applyAlignment="1">
      <alignment horizontal="center" vertical="center"/>
    </xf>
    <xf numFmtId="0" fontId="0" fillId="0" borderId="0" xfId="0" applyAlignment="1">
      <alignment horizontal="right"/>
    </xf>
    <xf numFmtId="0" fontId="16" fillId="33" borderId="10" xfId="0" applyFont="1" applyFill="1" applyBorder="1" applyAlignment="1">
      <alignment horizontal="center" wrapText="1"/>
    </xf>
    <xf numFmtId="0" fontId="20" fillId="0" borderId="0" xfId="0" applyFont="1"/>
    <xf numFmtId="9" fontId="0" fillId="0" borderId="10" xfId="44" applyFont="1" applyBorder="1"/>
    <xf numFmtId="164" fontId="0" fillId="0" borderId="10" xfId="0" applyNumberFormat="1" applyBorder="1"/>
    <xf numFmtId="0" fontId="16" fillId="0" borderId="12" xfId="0" applyFont="1" applyBorder="1"/>
    <xf numFmtId="0" fontId="16" fillId="0" borderId="10" xfId="0" applyFont="1" applyBorder="1" applyAlignment="1">
      <alignment horizontal="right" wrapText="1"/>
    </xf>
    <xf numFmtId="9" fontId="16" fillId="0" borderId="10" xfId="44" applyFont="1" applyBorder="1"/>
    <xf numFmtId="165" fontId="16" fillId="0" borderId="10" xfId="43" applyNumberFormat="1" applyFont="1" applyBorder="1"/>
    <xf numFmtId="0" fontId="27" fillId="0" borderId="0" xfId="0" applyFont="1" applyAlignment="1">
      <alignment vertical="top" wrapText="1"/>
    </xf>
    <xf numFmtId="0" fontId="16" fillId="33" borderId="10" xfId="0" applyFont="1" applyFill="1" applyBorder="1"/>
    <xf numFmtId="0" fontId="16" fillId="34" borderId="10" xfId="0" applyFont="1" applyFill="1" applyBorder="1" applyAlignment="1">
      <alignment horizontal="center"/>
    </xf>
    <xf numFmtId="0" fontId="16" fillId="34" borderId="10" xfId="0" applyFont="1" applyFill="1" applyBorder="1" applyAlignment="1">
      <alignment horizontal="center" wrapText="1"/>
    </xf>
    <xf numFmtId="0" fontId="16" fillId="33" borderId="12" xfId="0" applyFont="1" applyFill="1" applyBorder="1" applyAlignment="1">
      <alignment horizontal="center"/>
    </xf>
    <xf numFmtId="0" fontId="16" fillId="33" borderId="12" xfId="0" applyFont="1" applyFill="1" applyBorder="1" applyAlignment="1">
      <alignment vertical="center"/>
    </xf>
    <xf numFmtId="0" fontId="16" fillId="33" borderId="12" xfId="0" applyFont="1" applyFill="1" applyBorder="1" applyAlignment="1">
      <alignment vertical="center" wrapText="1"/>
    </xf>
    <xf numFmtId="0" fontId="16" fillId="33" borderId="12" xfId="0" applyFont="1" applyFill="1" applyBorder="1" applyAlignment="1">
      <alignment horizontal="center" wrapText="1"/>
    </xf>
    <xf numFmtId="0" fontId="16" fillId="33" borderId="12" xfId="0" applyFont="1" applyFill="1" applyBorder="1" applyAlignment="1">
      <alignment horizontal="center" vertical="center"/>
    </xf>
    <xf numFmtId="0" fontId="16" fillId="33" borderId="12" xfId="0" applyFont="1" applyFill="1" applyBorder="1" applyAlignment="1">
      <alignment horizontal="center" vertical="center" wrapText="1"/>
    </xf>
    <xf numFmtId="0" fontId="16" fillId="33" borderId="12" xfId="0" applyFont="1" applyFill="1" applyBorder="1" applyAlignment="1">
      <alignment horizontal="left" vertical="center"/>
    </xf>
    <xf numFmtId="0" fontId="0" fillId="33" borderId="12" xfId="0" applyFill="1" applyBorder="1"/>
    <xf numFmtId="0" fontId="28" fillId="0" borderId="0" xfId="0" applyFont="1"/>
    <xf numFmtId="0" fontId="21" fillId="0" borderId="0" xfId="0" applyFont="1"/>
    <xf numFmtId="0" fontId="29" fillId="0" borderId="0" xfId="42" applyFont="1" applyFill="1"/>
    <xf numFmtId="0" fontId="23" fillId="0" borderId="13" xfId="0" applyFont="1" applyBorder="1" applyAlignment="1">
      <alignment vertical="center"/>
    </xf>
    <xf numFmtId="0" fontId="0" fillId="0" borderId="13" xfId="0" applyBorder="1"/>
    <xf numFmtId="0" fontId="23" fillId="0" borderId="0" xfId="0" applyFont="1" applyAlignment="1">
      <alignment vertical="center"/>
    </xf>
    <xf numFmtId="0" fontId="23" fillId="0" borderId="14" xfId="0" applyFont="1" applyBorder="1" applyAlignment="1">
      <alignment vertical="center"/>
    </xf>
    <xf numFmtId="0" fontId="0" fillId="0" borderId="14" xfId="0" applyBorder="1"/>
    <xf numFmtId="0" fontId="16" fillId="0" borderId="0" xfId="0" applyFont="1"/>
    <xf numFmtId="0" fontId="16" fillId="0" borderId="10" xfId="0" applyFont="1" applyBorder="1" applyAlignment="1">
      <alignment wrapText="1"/>
    </xf>
    <xf numFmtId="0" fontId="21" fillId="0" borderId="0" xfId="0" applyFont="1" applyAlignment="1">
      <alignment horizontal="left" vertical="center" wrapText="1"/>
    </xf>
    <xf numFmtId="0" fontId="27" fillId="0" borderId="0" xfId="0" applyFont="1" applyAlignment="1">
      <alignment horizontal="left" vertical="top" wrapText="1"/>
    </xf>
    <xf numFmtId="0" fontId="27" fillId="0" borderId="0" xfId="0" applyFont="1" applyAlignment="1">
      <alignment horizontal="left" wrapText="1"/>
    </xf>
  </cellXfs>
  <cellStyles count="45">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xfId="43" builtinId="3"/>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Percent" xfId="44" builtinId="5"/>
    <cellStyle name="Title" xfId="1" builtinId="15" customBuiltin="1"/>
    <cellStyle name="Total" xfId="17" builtinId="25" customBuiltin="1"/>
    <cellStyle name="Warning Text" xfId="14" builtinId="11" customBuiltin="1"/>
  </cellStyles>
  <dxfs count="14">
    <dxf>
      <alignment horizontal="center" vertical="center" textRotation="0" wrapText="1" indent="0" justifyLastLine="0" shrinkToFit="0" readingOrder="0"/>
      <border diagonalUp="0" diagonalDown="0" outline="0">
        <left style="thin">
          <color rgb="FFDDDDDD"/>
        </left>
        <right style="thin">
          <color rgb="FFDDDDDD"/>
        </right>
        <top style="thin">
          <color rgb="FFDDDDDD"/>
        </top>
        <bottom style="thin">
          <color rgb="FFDDDDDD"/>
        </bottom>
      </border>
    </dxf>
    <dxf>
      <alignment horizontal="center" vertical="center" textRotation="0" wrapText="1" indent="0" justifyLastLine="0" shrinkToFit="0" readingOrder="0"/>
    </dxf>
    <dxf>
      <font>
        <b val="0"/>
        <i val="0"/>
        <strike val="0"/>
        <condense val="0"/>
        <extend val="0"/>
        <outline val="0"/>
        <shadow val="0"/>
        <u val="none"/>
        <vertAlign val="baseline"/>
        <sz val="11"/>
        <color theme="1"/>
        <name val="Aptos Narrow"/>
        <family val="2"/>
        <scheme val="minor"/>
      </font>
      <numFmt numFmtId="0" formatCode="General"/>
      <alignment horizontal="center" vertical="center" textRotation="0" wrapText="0" indent="0" justifyLastLine="0" shrinkToFit="0" readingOrder="0"/>
    </dxf>
    <dxf>
      <font>
        <b val="0"/>
        <i val="0"/>
        <strike val="0"/>
        <condense val="0"/>
        <extend val="0"/>
        <outline val="0"/>
        <shadow val="0"/>
        <u val="none"/>
        <vertAlign val="baseline"/>
        <sz val="11"/>
        <color theme="1"/>
        <name val="Aptos Narrow"/>
        <family val="2"/>
        <scheme val="minor"/>
      </font>
      <numFmt numFmtId="0" formatCode="General"/>
      <alignment horizontal="center" vertical="center" textRotation="0" wrapText="0" indent="0" justifyLastLine="0" shrinkToFit="0" readingOrder="0"/>
    </dxf>
    <dxf>
      <font>
        <b val="0"/>
        <i val="0"/>
        <strike val="0"/>
        <condense val="0"/>
        <extend val="0"/>
        <outline val="0"/>
        <shadow val="0"/>
        <u val="none"/>
        <vertAlign val="baseline"/>
        <sz val="11"/>
        <color theme="1"/>
        <name val="Aptos Narrow"/>
        <family val="2"/>
        <scheme val="minor"/>
      </font>
      <numFmt numFmtId="0" formatCode="General"/>
      <alignment horizontal="center" vertical="center" textRotation="0" wrapText="1" indent="0" justifyLastLine="0" shrinkToFit="0" readingOrder="0"/>
    </dxf>
    <dxf>
      <font>
        <b val="0"/>
        <i val="0"/>
        <strike val="0"/>
        <condense val="0"/>
        <extend val="0"/>
        <outline val="0"/>
        <shadow val="0"/>
        <u val="none"/>
        <vertAlign val="baseline"/>
        <sz val="11"/>
        <color theme="1"/>
        <name val="Aptos Narrow"/>
        <family val="2"/>
        <scheme val="minor"/>
      </font>
      <numFmt numFmtId="0" formatCode="General"/>
      <alignment horizontal="center" vertical="center" textRotation="0" wrapText="0" indent="0" justifyLastLine="0" shrinkToFit="0" readingOrder="0"/>
    </dxf>
    <dxf>
      <alignment horizontal="center" vertical="center" textRotation="0" wrapText="1" indent="0" justifyLastLine="0" shrinkToFit="0" readingOrder="0"/>
    </dxf>
    <dxf>
      <font>
        <b val="0"/>
        <i val="0"/>
        <strike val="0"/>
        <condense val="0"/>
        <extend val="0"/>
        <outline val="0"/>
        <shadow val="0"/>
        <u val="none"/>
        <vertAlign val="baseline"/>
        <sz val="11"/>
        <color theme="1"/>
        <name val="Aptos Narrow"/>
        <family val="2"/>
        <scheme val="minor"/>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ptos Narrow"/>
        <family val="2"/>
        <scheme val="minor"/>
      </font>
      <numFmt numFmtId="0" formatCode="Genera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numFmt numFmtId="19" formatCode="m/d/yyyy"/>
      <alignment horizontal="center"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2"/>
        <color theme="1"/>
        <name val="Aptos Narrow"/>
        <family val="2"/>
        <scheme val="minor"/>
      </font>
      <alignment horizontal="center" vertical="center" textRotation="0" wrapText="1" indent="0" justifyLastLine="0" shrinkToFit="0" readingOrder="0"/>
    </dxf>
  </dxfs>
  <tableStyles count="0" defaultTableStyle="TableStyleMedium2" defaultPivotStyle="PivotStyleLight16"/>
  <colors>
    <mruColors>
      <color rgb="FFF5F5F5"/>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person displayName="Tim Castelli" id="{271A56D4-B4EA-448B-8E13-DDBE66FC1090}" userId="74d5ae4349f2fadb" providerId="Windows Live"/>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F992A9A-E09C-4D5D-A420-5DA573FB30EF}" name="Table1" displayName="Table1" ref="A3:N48" totalsRowShown="0" headerRowDxfId="13" headerRowBorderDxfId="12">
  <autoFilter ref="A3:N48" xr:uid="{FF992A9A-E09C-4D5D-A420-5DA573FB30EF}"/>
  <tableColumns count="14">
    <tableColumn id="1" xr3:uid="{6170EFFA-A5BF-4453-A57C-E71848F1F08F}" name="Date" dataDxfId="11"/>
    <tableColumn id="2" xr3:uid="{3F901FB2-E527-4F2D-BC0C-486AAB7F6731}" name="Scoring Player " dataDxfId="10"/>
    <tableColumn id="3" xr3:uid="{7BF626FD-E193-4C7E-AB99-F200141D9EE8}" name="Position" dataDxfId="9"/>
    <tableColumn id="4" xr3:uid="{F55A978E-C065-4406-B217-B8E32F335FC9}" name="Run / Passer" dataDxfId="8" dataCellStyle="Comma"/>
    <tableColumn id="5" xr3:uid="{CB7BDB7F-9CFE-41BB-9D34-C409904ED8D7}" name="Passer's Position" dataDxfId="7" dataCellStyle="Comma"/>
    <tableColumn id="6" xr3:uid="{33A05994-368F-461A-A523-D7988875AD64}" name="Team" dataDxfId="6"/>
    <tableColumn id="7" xr3:uid="{7B8EC976-AD1F-42B1-BA8A-17805E7D7E60}" name="Opp" dataDxfId="5" dataCellStyle="Comma"/>
    <tableColumn id="8" xr3:uid="{D9B2B560-6CDF-4F74-A194-FC97F0DB4477}" name="Stadium" dataDxfId="4" dataCellStyle="Comma"/>
    <tableColumn id="9" xr3:uid="{F15EFFA9-7AC1-4D75-B99E-B5C37FF60432}" name="Final Score" dataDxfId="3" dataCellStyle="Comma"/>
    <tableColumn id="10" xr3:uid="{2FF5910C-9E82-440E-A732-B9B6B16F02EF}" name="Field Type" dataDxfId="2" dataCellStyle="Comma"/>
    <tableColumn id="11" xr3:uid="{E1C3ED62-C477-4AB7-BB69-4FC2AFAF9DEB}" name="Game Conditions " dataDxfId="1"/>
    <tableColumn id="13" xr3:uid="{D3AED617-6C88-4CCB-9325-99FAE5D89583}" name="Singleton Description" dataDxfId="0"/>
    <tableColumn id="14" xr3:uid="{0E68754F-9251-4592-AC46-3915009D8DB9}" name="Newspaper Source"/>
    <tableColumn id="15" xr3:uid="{379A64E0-8CE5-41A1-86B9-959A84632A8F}" name="Video"/>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K3" dT="2026-03-21T16:04:13.06" personId="{271A56D4-B4EA-448B-8E13-DDBE66FC1090}" id="{9EE182FD-72CE-4BA7-AC54-DADACDA2618E}">
    <text>Did not use Pro Football Reference, their weather information seemed inconsistent compared to the historical weather information from Weatherspark.com.</text>
  </threadedComment>
</ThreadedComments>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boards.sportslogos.net/topic/122258-artificial-turf-timeline/" TargetMode="External"/></Relationships>
</file>

<file path=xl/worksheets/_rels/sheet2.xml.rels><?xml version="1.0" encoding="UTF-8" standalone="yes"?>
<Relationships xmlns="http://schemas.openxmlformats.org/package/2006/relationships"><Relationship Id="rId26" Type="http://schemas.openxmlformats.org/officeDocument/2006/relationships/hyperlink" Target="https://www.newspapers.com/article/democrat-and-chronicle-conerly-with-sing/200783348/" TargetMode="External"/><Relationship Id="rId21" Type="http://schemas.openxmlformats.org/officeDocument/2006/relationships/hyperlink" Target="https://www.newspapers.com/article/the-pittsburgh-press-joe-geri-singleton/204322199/" TargetMode="External"/><Relationship Id="rId42" Type="http://schemas.openxmlformats.org/officeDocument/2006/relationships/hyperlink" Target="https://www.newspapers.com/article/the-buffalo-news-bob-chandler-singleton/204428108/" TargetMode="External"/><Relationship Id="rId47" Type="http://schemas.openxmlformats.org/officeDocument/2006/relationships/hyperlink" Target="https://www.newspapers.com/article/the-daily-times-fullers-singleton-versu/200791324/" TargetMode="External"/><Relationship Id="rId63" Type="http://schemas.openxmlformats.org/officeDocument/2006/relationships/hyperlink" Target="https://www.newspapers.com/article/the-daily-herald-largent-singleton-decem/200781729/" TargetMode="External"/><Relationship Id="rId68" Type="http://schemas.openxmlformats.org/officeDocument/2006/relationships/comments" Target="../comments1.xml"/><Relationship Id="rId7" Type="http://schemas.openxmlformats.org/officeDocument/2006/relationships/hyperlink" Target="https://www.youtube.com/watch?v=QoVANnKupX0&amp;t=191" TargetMode="External"/><Relationship Id="rId2" Type="http://schemas.openxmlformats.org/officeDocument/2006/relationships/hyperlink" Target="https://www.youtube.com/watch?v=4jWxeYyOdiU&amp;t=1473" TargetMode="External"/><Relationship Id="rId16" Type="http://schemas.openxmlformats.org/officeDocument/2006/relationships/hyperlink" Target="https://www.youtube.com/watch?v=Oc7sVDU5OsQ&amp;t=207" TargetMode="External"/><Relationship Id="rId29" Type="http://schemas.openxmlformats.org/officeDocument/2006/relationships/hyperlink" Target="https://www.newspapers.com/article/pittsburgh-post-gazette-lou-michaels-sin/204420662/" TargetMode="External"/><Relationship Id="rId11" Type="http://schemas.openxmlformats.org/officeDocument/2006/relationships/hyperlink" Target="https://www.youtube.com/watch?v=eDpEKpnyfLk&amp;t=420" TargetMode="External"/><Relationship Id="rId24" Type="http://schemas.openxmlformats.org/officeDocument/2006/relationships/hyperlink" Target="https://www.newspapers.com/article/chicago-tribune-conerly-with-singleton-v/200783001/" TargetMode="External"/><Relationship Id="rId32" Type="http://schemas.openxmlformats.org/officeDocument/2006/relationships/hyperlink" Target="https://www.newspapers.com/image/88515028/?match=1&amp;terms=andy%20russell" TargetMode="External"/><Relationship Id="rId37" Type="http://schemas.openxmlformats.org/officeDocument/2006/relationships/hyperlink" Target="https://www.newspapers.com/article/san-francisco-chronicle-bruce-gossett-pa/204421213/" TargetMode="External"/><Relationship Id="rId40" Type="http://schemas.openxmlformats.org/officeDocument/2006/relationships/hyperlink" Target="https://www.newspapers.com/article/chicago-tribune-butkus-singleton-vs-eagl/200620207/" TargetMode="External"/><Relationship Id="rId45" Type="http://schemas.openxmlformats.org/officeDocument/2006/relationships/hyperlink" Target="https://www.newspapers.com/article/st-louis-post-dispatch-wehrli-singleton/200620283/" TargetMode="External"/><Relationship Id="rId53" Type="http://schemas.openxmlformats.org/officeDocument/2006/relationships/hyperlink" Target="https://www.newspapers.com/article/dayton-daily-news-kreider-singleton-vers/202596463/" TargetMode="External"/><Relationship Id="rId58" Type="http://schemas.openxmlformats.org/officeDocument/2006/relationships/hyperlink" Target="https://www.newspapers.com/article/the-news-tribune-largent-singleton-vs-fa/200620604/" TargetMode="External"/><Relationship Id="rId66" Type="http://schemas.openxmlformats.org/officeDocument/2006/relationships/vmlDrawing" Target="../drawings/vmlDrawing1.vml"/><Relationship Id="rId5" Type="http://schemas.openxmlformats.org/officeDocument/2006/relationships/hyperlink" Target="https://www.youtube.com/watch?v=ltzzTuuxwDs&amp;t=162" TargetMode="External"/><Relationship Id="rId61" Type="http://schemas.openxmlformats.org/officeDocument/2006/relationships/hyperlink" Target="https://www.newspapers.com/article/the-akron-beacon-journal/204434643/" TargetMode="External"/><Relationship Id="rId19" Type="http://schemas.openxmlformats.org/officeDocument/2006/relationships/hyperlink" Target="https://www.youtube.com/watch?v=K1Wg6d4TenQ" TargetMode="External"/><Relationship Id="rId14" Type="http://schemas.openxmlformats.org/officeDocument/2006/relationships/hyperlink" Target="https://www.newyorkjets.com/video/memory-lane-qb-pat-ryan-2437404%20%20%20(video%20starts%20@0:37)" TargetMode="External"/><Relationship Id="rId22" Type="http://schemas.openxmlformats.org/officeDocument/2006/relationships/hyperlink" Target="https://www.newspapers.com/article/the-san-francisco-examiner-albert-to-bru/200782373/" TargetMode="External"/><Relationship Id="rId27" Type="http://schemas.openxmlformats.org/officeDocument/2006/relationships/hyperlink" Target="https://www.newspapers.com/article/the-baltimore-sun-blandas-singleton-vs/200619622/" TargetMode="External"/><Relationship Id="rId30" Type="http://schemas.openxmlformats.org/officeDocument/2006/relationships/hyperlink" Target="https://www.newspapers.com/article/daily-news-gary-wood-singleton-for-giant/204420737/" TargetMode="External"/><Relationship Id="rId35" Type="http://schemas.openxmlformats.org/officeDocument/2006/relationships/hyperlink" Target="https://www.newspapers.com/article/brownwood-bulletin-reeves-singleton-vs-s/200797324/" TargetMode="External"/><Relationship Id="rId43" Type="http://schemas.openxmlformats.org/officeDocument/2006/relationships/hyperlink" Target="https://www.newspapers.com/article/the-houston-chronicle-lynn-dickey-run-fo/204428879/" TargetMode="External"/><Relationship Id="rId48" Type="http://schemas.openxmlformats.org/officeDocument/2006/relationships/hyperlink" Target="https://www.newspapers.com/article/the-plain-dealer-brian-sipes-singleton/204429830/" TargetMode="External"/><Relationship Id="rId56" Type="http://schemas.openxmlformats.org/officeDocument/2006/relationships/hyperlink" Target="https://www.newspapers.com/article/newsday-suffolk-edition-ryans-singlet/200791651/" TargetMode="External"/><Relationship Id="rId64" Type="http://schemas.openxmlformats.org/officeDocument/2006/relationships/hyperlink" Target="https://www.newspapers.com/article/daily-news-treadwell-singleton-versus-vi/200797711/" TargetMode="External"/><Relationship Id="rId69" Type="http://schemas.microsoft.com/office/2017/10/relationships/threadedComment" Target="../threadedComments/threadedComment1.xml"/><Relationship Id="rId8" Type="http://schemas.openxmlformats.org/officeDocument/2006/relationships/hyperlink" Target="https://www.youtube.com/watch?v=FKwnjfoANEs&amp;t=65" TargetMode="External"/><Relationship Id="rId51" Type="http://schemas.openxmlformats.org/officeDocument/2006/relationships/hyperlink" Target="https://www.newspapers.com/article/rockford-register-star-ray-stachowicz-pa/204431838/" TargetMode="External"/><Relationship Id="rId3" Type="http://schemas.openxmlformats.org/officeDocument/2006/relationships/hyperlink" Target="https://www.youtube.com/watch?v=IaSmvWp01F0&amp;t=682" TargetMode="External"/><Relationship Id="rId12" Type="http://schemas.openxmlformats.org/officeDocument/2006/relationships/hyperlink" Target="https://www.youtube.com/watch?v=b5RS-tWcRfM&amp;t=20" TargetMode="External"/><Relationship Id="rId17" Type="http://schemas.openxmlformats.org/officeDocument/2006/relationships/hyperlink" Target="https://www.youtube.com/watch?v=oMlq4r3zueQ&amp;t=7872" TargetMode="External"/><Relationship Id="rId25" Type="http://schemas.openxmlformats.org/officeDocument/2006/relationships/hyperlink" Target="https://www.newspapers.com/article/press-and-sun-bulletin-conerly-with-sing/200783113/" TargetMode="External"/><Relationship Id="rId33" Type="http://schemas.openxmlformats.org/officeDocument/2006/relationships/hyperlink" Target="https://www.newspapers.com/article/chicago-tribune-douglass-singleton-vs-co/200790489/" TargetMode="External"/><Relationship Id="rId38" Type="http://schemas.openxmlformats.org/officeDocument/2006/relationships/hyperlink" Target="https://www.newspapers.com/article/the-cincinnati-enquirer-virgil-carter-sc/204421347/" TargetMode="External"/><Relationship Id="rId46" Type="http://schemas.openxmlformats.org/officeDocument/2006/relationships/hyperlink" Target="https://www.newspapers.com/article/the-state-journal-register-wehrli-single/200620379/" TargetMode="External"/><Relationship Id="rId59" Type="http://schemas.openxmlformats.org/officeDocument/2006/relationships/hyperlink" Target="https://www.newspapers.com/article/the-journal-herald-kreider-singleton-ver/200791031/" TargetMode="External"/><Relationship Id="rId67" Type="http://schemas.openxmlformats.org/officeDocument/2006/relationships/table" Target="../tables/table1.xml"/><Relationship Id="rId20" Type="http://schemas.openxmlformats.org/officeDocument/2006/relationships/hyperlink" Target="https://www.newspapers.com/article/san-francisco-chronicle-albert-to-nix-si/200782036/" TargetMode="External"/><Relationship Id="rId41" Type="http://schemas.openxmlformats.org/officeDocument/2006/relationships/hyperlink" Target="https://www.newspapers.com/article/the-plain-dealer-ron-holliday-singleton/200797426/" TargetMode="External"/><Relationship Id="rId54" Type="http://schemas.openxmlformats.org/officeDocument/2006/relationships/hyperlink" Target="https://www.newspapers.com/article/the-houston-post-kreider-singleton-versu/200790928/" TargetMode="External"/><Relationship Id="rId62" Type="http://schemas.openxmlformats.org/officeDocument/2006/relationships/hyperlink" Target="https://www.newspapers.com/article/the-daytona-beach-news-journal-chris-moh/204434855/" TargetMode="External"/><Relationship Id="rId1" Type="http://schemas.openxmlformats.org/officeDocument/2006/relationships/hyperlink" Target="https://www.youtube.com/watch?v=EhFbTYjFxrg&amp;t=545" TargetMode="External"/><Relationship Id="rId6" Type="http://schemas.openxmlformats.org/officeDocument/2006/relationships/hyperlink" Target="https://www.youtube.com/watch?v=LrIXB8hDado&amp;t=90s" TargetMode="External"/><Relationship Id="rId15" Type="http://schemas.openxmlformats.org/officeDocument/2006/relationships/hyperlink" Target="https://www.youtube.com/watch?v=aqt3oIxqTh0&amp;t=5247s" TargetMode="External"/><Relationship Id="rId23" Type="http://schemas.openxmlformats.org/officeDocument/2006/relationships/hyperlink" Target="https://www.newspapers.com/article/oakland-tribune/198913983/" TargetMode="External"/><Relationship Id="rId28" Type="http://schemas.openxmlformats.org/officeDocument/2006/relationships/hyperlink" Target="https://www.newspapers.com/image/374640523/?match=1&amp;terms=roger%20leclerc" TargetMode="External"/><Relationship Id="rId36" Type="http://schemas.openxmlformats.org/officeDocument/2006/relationships/hyperlink" Target="https://www.newspapers.com/article/belvidere-daily-republican-butkus-single/200620065/" TargetMode="External"/><Relationship Id="rId49" Type="http://schemas.openxmlformats.org/officeDocument/2006/relationships/hyperlink" Target="https://www.newspapers.com/article/the-evening-sun-steve-mike-meyer-run-for/204430368/" TargetMode="External"/><Relationship Id="rId57" Type="http://schemas.openxmlformats.org/officeDocument/2006/relationships/hyperlink" Target="https://www.newspapers.com/article/the-macon-telegraph-pass-from-david-arch/204433042/" TargetMode="External"/><Relationship Id="rId10" Type="http://schemas.openxmlformats.org/officeDocument/2006/relationships/hyperlink" Target="https://www.youtube.com/watch?v=59f9P6SRj78&amp;t=5340" TargetMode="External"/><Relationship Id="rId31" Type="http://schemas.openxmlformats.org/officeDocument/2006/relationships/hyperlink" Target="https://www.newspapers.com/article/the-cleveland-press-houstons-reception/200794512/" TargetMode="External"/><Relationship Id="rId44" Type="http://schemas.openxmlformats.org/officeDocument/2006/relationships/hyperlink" Target="https://www.newspapers.com/article/star-tribune-fullers-singleton-versus-t/200791179/" TargetMode="External"/><Relationship Id="rId52" Type="http://schemas.openxmlformats.org/officeDocument/2006/relationships/hyperlink" Target="https://www.newspapers.com/article/the-philadelphia-inquirer-ron-jaworski-p/204432106/" TargetMode="External"/><Relationship Id="rId60" Type="http://schemas.openxmlformats.org/officeDocument/2006/relationships/hyperlink" Target="https://www.newspapers.com/article/north-county-times-rick-neuheisel-run-fo/204433988/" TargetMode="External"/><Relationship Id="rId65" Type="http://schemas.openxmlformats.org/officeDocument/2006/relationships/printerSettings" Target="../printerSettings/printerSettings2.bin"/><Relationship Id="rId4" Type="http://schemas.openxmlformats.org/officeDocument/2006/relationships/hyperlink" Target="https://www.youtube.com/watch?v=qag5V0_Jbe8&amp;t=1337" TargetMode="External"/><Relationship Id="rId9" Type="http://schemas.openxmlformats.org/officeDocument/2006/relationships/hyperlink" Target="https://www.youtube.com/watch?v=rljRXgzEVoo&amp;t=640s" TargetMode="External"/><Relationship Id="rId13" Type="http://schemas.openxmlformats.org/officeDocument/2006/relationships/hyperlink" Target="https://www.youtube.com/watch?v=z3Sj3U_ZFeQ&amp;t=7271" TargetMode="External"/><Relationship Id="rId18" Type="http://schemas.openxmlformats.org/officeDocument/2006/relationships/hyperlink" Target="https://www.youtube.com/watch?v=OYgu9aGQuGI&amp;t=1136s" TargetMode="External"/><Relationship Id="rId39" Type="http://schemas.openxmlformats.org/officeDocument/2006/relationships/hyperlink" Target="https://www.newspapers.com/article/detroit-free-press-greg-landry-pass-to-m/204421453/" TargetMode="External"/><Relationship Id="rId34" Type="http://schemas.openxmlformats.org/officeDocument/2006/relationships/hyperlink" Target="https://www.newspapers.com/article/the-star-ledger-ralph-baker-pass-from-bo/204420966/" TargetMode="External"/><Relationship Id="rId50" Type="http://schemas.openxmlformats.org/officeDocument/2006/relationships/hyperlink" Target="https://www.newspapers.com/article/the-sacramento-union-cromwells-singleto/200797595/" TargetMode="External"/><Relationship Id="rId55" Type="http://schemas.openxmlformats.org/officeDocument/2006/relationships/hyperlink" Target="https://www.newspapers.com/article/fort-lauderdale-news-jets-vs-dolphins-de/200326744/"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008979-1BF3-4D27-A832-FB1597E9623C}">
  <sheetPr>
    <pageSetUpPr fitToPage="1"/>
  </sheetPr>
  <dimension ref="B1:X28"/>
  <sheetViews>
    <sheetView showGridLines="0" tabSelected="1" workbookViewId="0"/>
  </sheetViews>
  <sheetFormatPr defaultRowHeight="15" x14ac:dyDescent="0.25"/>
  <cols>
    <col min="1" max="1" width="3.7109375" customWidth="1"/>
  </cols>
  <sheetData>
    <row r="1" spans="2:24" ht="15.75" x14ac:dyDescent="0.25">
      <c r="B1" s="37"/>
    </row>
    <row r="2" spans="2:24" ht="18.75" x14ac:dyDescent="0.25">
      <c r="B2" s="68" t="s">
        <v>241</v>
      </c>
      <c r="C2" s="69"/>
      <c r="D2" s="69"/>
      <c r="E2" s="69"/>
      <c r="F2" s="69"/>
      <c r="G2" s="69"/>
      <c r="H2" s="69"/>
      <c r="I2" s="69"/>
      <c r="J2" s="69"/>
      <c r="K2" s="69"/>
      <c r="L2" s="69"/>
      <c r="M2" s="69"/>
      <c r="N2" s="69"/>
      <c r="O2" s="69"/>
      <c r="P2" s="69"/>
      <c r="Q2" s="69"/>
      <c r="R2" s="69"/>
      <c r="S2" s="69"/>
      <c r="T2" s="69"/>
      <c r="U2" s="69"/>
      <c r="V2" s="69"/>
      <c r="W2" s="69"/>
      <c r="X2" s="69"/>
    </row>
    <row r="3" spans="2:24" ht="18.75" x14ac:dyDescent="0.25">
      <c r="B3" s="70" t="s">
        <v>243</v>
      </c>
    </row>
    <row r="4" spans="2:24" ht="19.5" thickBot="1" x14ac:dyDescent="0.3">
      <c r="B4" s="71" t="s">
        <v>242</v>
      </c>
      <c r="C4" s="72"/>
      <c r="D4" s="72"/>
      <c r="E4" s="72"/>
      <c r="F4" s="72"/>
      <c r="G4" s="72"/>
      <c r="H4" s="72"/>
      <c r="I4" s="72"/>
      <c r="J4" s="72"/>
      <c r="K4" s="72"/>
      <c r="L4" s="72"/>
      <c r="M4" s="72"/>
      <c r="N4" s="72"/>
      <c r="O4" s="72"/>
      <c r="P4" s="72"/>
      <c r="Q4" s="72"/>
      <c r="R4" s="72"/>
      <c r="S4" s="72"/>
      <c r="T4" s="72"/>
      <c r="U4" s="72"/>
      <c r="V4" s="72"/>
      <c r="W4" s="72"/>
      <c r="X4" s="72"/>
    </row>
    <row r="5" spans="2:24" ht="15.75" x14ac:dyDescent="0.25">
      <c r="B5" s="37"/>
    </row>
    <row r="6" spans="2:24" ht="15.75" x14ac:dyDescent="0.25">
      <c r="B6" s="38" t="s">
        <v>236</v>
      </c>
    </row>
    <row r="7" spans="2:24" ht="15.75" customHeight="1" x14ac:dyDescent="0.25">
      <c r="B7" s="75" t="s">
        <v>367</v>
      </c>
      <c r="C7" s="75"/>
      <c r="D7" s="75"/>
      <c r="E7" s="75"/>
      <c r="F7" s="75"/>
      <c r="G7" s="75"/>
      <c r="H7" s="75"/>
      <c r="I7" s="75"/>
      <c r="J7" s="75"/>
      <c r="K7" s="75"/>
      <c r="L7" s="75"/>
      <c r="M7" s="75"/>
      <c r="N7" s="75"/>
      <c r="O7" s="75"/>
      <c r="P7" s="75"/>
      <c r="Q7" s="75"/>
      <c r="R7" s="75"/>
      <c r="S7" s="75"/>
      <c r="T7" s="75"/>
      <c r="U7" s="75"/>
      <c r="V7" s="75"/>
      <c r="W7" s="75"/>
      <c r="X7" s="75"/>
    </row>
    <row r="8" spans="2:24" ht="15.75" x14ac:dyDescent="0.25">
      <c r="B8" s="38"/>
    </row>
    <row r="9" spans="2:24" ht="15.75" x14ac:dyDescent="0.25">
      <c r="B9" s="38" t="s">
        <v>237</v>
      </c>
    </row>
    <row r="10" spans="2:24" ht="15.75" x14ac:dyDescent="0.25">
      <c r="B10" s="38" t="s">
        <v>406</v>
      </c>
    </row>
    <row r="11" spans="2:24" ht="15.75" x14ac:dyDescent="0.25">
      <c r="B11" s="38" t="s">
        <v>368</v>
      </c>
    </row>
    <row r="12" spans="2:24" ht="31.5" customHeight="1" x14ac:dyDescent="0.25">
      <c r="B12" s="75" t="s">
        <v>371</v>
      </c>
      <c r="C12" s="75"/>
      <c r="D12" s="75"/>
      <c r="E12" s="75"/>
      <c r="F12" s="75"/>
      <c r="G12" s="75"/>
      <c r="H12" s="75"/>
      <c r="I12" s="75"/>
      <c r="J12" s="75"/>
      <c r="K12" s="75"/>
      <c r="L12" s="75"/>
      <c r="M12" s="75"/>
      <c r="N12" s="75"/>
      <c r="O12" s="75"/>
      <c r="P12" s="75"/>
      <c r="Q12" s="75"/>
      <c r="R12" s="75"/>
      <c r="S12" s="75"/>
      <c r="T12" s="75"/>
      <c r="U12" s="75"/>
      <c r="V12" s="75"/>
      <c r="W12" s="75"/>
      <c r="X12" s="75"/>
    </row>
    <row r="13" spans="2:24" x14ac:dyDescent="0.25">
      <c r="B13" s="73"/>
    </row>
    <row r="14" spans="2:24" ht="15.75" x14ac:dyDescent="0.25">
      <c r="B14" s="38" t="s">
        <v>238</v>
      </c>
    </row>
    <row r="15" spans="2:24" ht="15.75" x14ac:dyDescent="0.25">
      <c r="B15" s="38" t="s">
        <v>369</v>
      </c>
    </row>
    <row r="16" spans="2:24" ht="15.75" x14ac:dyDescent="0.25">
      <c r="B16" s="38" t="s">
        <v>372</v>
      </c>
      <c r="C16" s="65"/>
      <c r="D16" s="65"/>
      <c r="E16" s="65"/>
      <c r="F16" s="65"/>
      <c r="G16" s="65"/>
      <c r="H16" s="65"/>
      <c r="I16" s="65"/>
      <c r="J16" s="65"/>
      <c r="K16" s="65"/>
      <c r="L16" s="65"/>
      <c r="M16" s="65"/>
      <c r="N16" s="65"/>
      <c r="O16" s="65"/>
      <c r="P16" s="65"/>
    </row>
    <row r="17" spans="2:16" ht="15.75" x14ac:dyDescent="0.25">
      <c r="B17" s="66" t="s">
        <v>410</v>
      </c>
      <c r="C17" s="65"/>
      <c r="D17" s="65"/>
      <c r="E17" s="65"/>
      <c r="F17" s="65"/>
      <c r="G17" s="65"/>
      <c r="I17" s="65"/>
      <c r="K17" s="67" t="s">
        <v>182</v>
      </c>
      <c r="L17" s="65"/>
      <c r="M17" s="65"/>
      <c r="N17" s="65"/>
      <c r="O17" s="65"/>
      <c r="P17" s="65"/>
    </row>
    <row r="18" spans="2:16" ht="15.75" x14ac:dyDescent="0.25">
      <c r="B18" s="38"/>
      <c r="C18" s="65"/>
      <c r="D18" s="65"/>
      <c r="E18" s="65"/>
      <c r="F18" s="65"/>
      <c r="G18" s="65"/>
      <c r="H18" s="65"/>
      <c r="I18" s="65"/>
      <c r="J18" s="65"/>
      <c r="K18" s="65"/>
      <c r="L18" s="65"/>
      <c r="M18" s="65"/>
      <c r="N18" s="65"/>
      <c r="O18" s="65"/>
      <c r="P18" s="65"/>
    </row>
    <row r="19" spans="2:16" ht="15.75" x14ac:dyDescent="0.25">
      <c r="B19" s="38" t="s">
        <v>239</v>
      </c>
    </row>
    <row r="20" spans="2:16" ht="15.75" x14ac:dyDescent="0.25">
      <c r="B20" s="38" t="s">
        <v>409</v>
      </c>
    </row>
    <row r="21" spans="2:16" ht="15.75" x14ac:dyDescent="0.25">
      <c r="B21" s="38"/>
    </row>
    <row r="22" spans="2:16" ht="15.75" x14ac:dyDescent="0.25">
      <c r="B22" s="38" t="s">
        <v>240</v>
      </c>
    </row>
    <row r="23" spans="2:16" ht="15.75" x14ac:dyDescent="0.25">
      <c r="B23" s="38" t="s">
        <v>373</v>
      </c>
    </row>
    <row r="24" spans="2:16" ht="15.75" x14ac:dyDescent="0.25">
      <c r="B24" s="38" t="s">
        <v>366</v>
      </c>
    </row>
    <row r="28" spans="2:16" x14ac:dyDescent="0.25">
      <c r="B28" s="11"/>
    </row>
  </sheetData>
  <mergeCells count="2">
    <mergeCell ref="B12:X12"/>
    <mergeCell ref="B7:X7"/>
  </mergeCells>
  <hyperlinks>
    <hyperlink ref="K17" r:id="rId1" xr:uid="{DCEB0764-5BFB-4E22-BC60-05B994850375}"/>
  </hyperlinks>
  <pageMargins left="0.25" right="0.25" top="0.75" bottom="0.75" header="0.3" footer="0.3"/>
  <pageSetup scale="62" fitToHeight="0" orientation="landscape"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4185D9-96F3-4597-AC45-DF7CDBC731AE}">
  <sheetPr>
    <pageSetUpPr fitToPage="1"/>
  </sheetPr>
  <dimension ref="A1:N54"/>
  <sheetViews>
    <sheetView workbookViewId="0">
      <selection activeCell="O39" sqref="O39"/>
    </sheetView>
  </sheetViews>
  <sheetFormatPr defaultRowHeight="15" x14ac:dyDescent="0.25"/>
  <cols>
    <col min="1" max="1" width="14" style="3" customWidth="1"/>
    <col min="2" max="2" width="19.7109375" style="7" customWidth="1"/>
    <col min="3" max="3" width="11" style="3" customWidth="1"/>
    <col min="4" max="4" width="16.42578125" style="7" customWidth="1"/>
    <col min="5" max="5" width="12" style="7" customWidth="1"/>
    <col min="6" max="6" width="9" style="3" customWidth="1"/>
    <col min="7" max="7" width="11.42578125" style="7" customWidth="1"/>
    <col min="8" max="8" width="13.7109375" style="6" customWidth="1"/>
    <col min="9" max="9" width="13" style="7" customWidth="1"/>
    <col min="10" max="10" width="12.28515625" style="7" customWidth="1"/>
    <col min="11" max="11" width="38.85546875" style="3" customWidth="1"/>
    <col min="12" max="12" width="78.85546875" style="5" customWidth="1"/>
    <col min="13" max="13" width="28.140625" customWidth="1"/>
    <col min="14" max="14" width="18.28515625" customWidth="1"/>
  </cols>
  <sheetData>
    <row r="1" spans="1:14" ht="21" x14ac:dyDescent="0.35">
      <c r="A1" s="13" t="s">
        <v>0</v>
      </c>
    </row>
    <row r="2" spans="1:14" x14ac:dyDescent="0.25">
      <c r="A2" s="15"/>
      <c r="B2" s="1"/>
      <c r="C2" s="1"/>
      <c r="D2" s="3"/>
      <c r="E2" s="3"/>
      <c r="F2" s="1"/>
      <c r="G2" s="3"/>
      <c r="H2" s="20"/>
      <c r="I2" s="3"/>
      <c r="J2" s="3"/>
      <c r="L2" s="3"/>
    </row>
    <row r="3" spans="1:14" ht="34.5" customHeight="1" x14ac:dyDescent="0.25">
      <c r="A3" s="39" t="s">
        <v>3</v>
      </c>
      <c r="B3" s="39" t="s">
        <v>224</v>
      </c>
      <c r="C3" s="39" t="s">
        <v>2</v>
      </c>
      <c r="D3" s="39" t="s">
        <v>5</v>
      </c>
      <c r="E3" s="39" t="s">
        <v>102</v>
      </c>
      <c r="F3" s="39" t="s">
        <v>1</v>
      </c>
      <c r="G3" s="39" t="s">
        <v>4</v>
      </c>
      <c r="H3" s="39" t="s">
        <v>113</v>
      </c>
      <c r="I3" s="39" t="s">
        <v>137</v>
      </c>
      <c r="J3" s="39" t="s">
        <v>223</v>
      </c>
      <c r="K3" s="39" t="s">
        <v>133</v>
      </c>
      <c r="L3" s="39" t="s">
        <v>225</v>
      </c>
      <c r="M3" s="39" t="s">
        <v>305</v>
      </c>
      <c r="N3" s="39" t="s">
        <v>246</v>
      </c>
    </row>
    <row r="4" spans="1:14" ht="55.5" customHeight="1" x14ac:dyDescent="0.25">
      <c r="A4" s="8">
        <v>18607</v>
      </c>
      <c r="B4" s="6" t="s">
        <v>6</v>
      </c>
      <c r="C4" s="6" t="s">
        <v>61</v>
      </c>
      <c r="D4" s="14" t="s">
        <v>10</v>
      </c>
      <c r="E4" s="21" t="s">
        <v>22</v>
      </c>
      <c r="F4" s="6" t="s">
        <v>8</v>
      </c>
      <c r="G4" s="14" t="s">
        <v>9</v>
      </c>
      <c r="H4" s="23" t="s">
        <v>103</v>
      </c>
      <c r="I4" s="26" t="s">
        <v>138</v>
      </c>
      <c r="J4" s="10" t="s">
        <v>114</v>
      </c>
      <c r="K4" s="6" t="s">
        <v>247</v>
      </c>
      <c r="L4" s="6" t="s">
        <v>374</v>
      </c>
      <c r="M4" s="40" t="s">
        <v>288</v>
      </c>
      <c r="N4" s="43" t="s">
        <v>134</v>
      </c>
    </row>
    <row r="5" spans="1:14" ht="59.25" customHeight="1" x14ac:dyDescent="0.25">
      <c r="A5" s="8">
        <v>18929</v>
      </c>
      <c r="B5" s="6" t="s">
        <v>11</v>
      </c>
      <c r="C5" s="6" t="s">
        <v>99</v>
      </c>
      <c r="D5" s="16" t="s">
        <v>15</v>
      </c>
      <c r="E5" s="21" t="s">
        <v>134</v>
      </c>
      <c r="F5" s="6" t="s">
        <v>12</v>
      </c>
      <c r="G5" s="14" t="s">
        <v>14</v>
      </c>
      <c r="H5" s="23" t="s">
        <v>104</v>
      </c>
      <c r="I5" s="26" t="s">
        <v>139</v>
      </c>
      <c r="J5" s="10" t="s">
        <v>114</v>
      </c>
      <c r="K5" s="6" t="s">
        <v>248</v>
      </c>
      <c r="L5" s="6" t="s">
        <v>375</v>
      </c>
      <c r="M5" s="40" t="s">
        <v>289</v>
      </c>
      <c r="N5" s="43" t="s">
        <v>134</v>
      </c>
    </row>
    <row r="6" spans="1:14" ht="66" customHeight="1" x14ac:dyDescent="0.25">
      <c r="A6" s="8">
        <v>18971</v>
      </c>
      <c r="B6" s="6" t="s">
        <v>16</v>
      </c>
      <c r="C6" s="6" t="s">
        <v>17</v>
      </c>
      <c r="D6" s="14" t="s">
        <v>10</v>
      </c>
      <c r="E6" s="21" t="s">
        <v>22</v>
      </c>
      <c r="F6" s="6" t="s">
        <v>8</v>
      </c>
      <c r="G6" s="14" t="s">
        <v>9</v>
      </c>
      <c r="H6" s="23" t="s">
        <v>103</v>
      </c>
      <c r="I6" s="10" t="s">
        <v>140</v>
      </c>
      <c r="J6" s="10" t="s">
        <v>114</v>
      </c>
      <c r="K6" s="6" t="s">
        <v>249</v>
      </c>
      <c r="L6" s="6" t="s">
        <v>376</v>
      </c>
      <c r="M6" s="40" t="s">
        <v>290</v>
      </c>
      <c r="N6" s="43" t="s">
        <v>134</v>
      </c>
    </row>
    <row r="7" spans="1:14" ht="57" customHeight="1" x14ac:dyDescent="0.25">
      <c r="A7" s="8">
        <v>19272</v>
      </c>
      <c r="B7" s="6" t="s">
        <v>18</v>
      </c>
      <c r="C7" s="6" t="s">
        <v>17</v>
      </c>
      <c r="D7" s="14" t="s">
        <v>10</v>
      </c>
      <c r="E7" s="21" t="s">
        <v>22</v>
      </c>
      <c r="F7" s="6" t="s">
        <v>8</v>
      </c>
      <c r="G7" s="14" t="s">
        <v>19</v>
      </c>
      <c r="H7" s="23" t="s">
        <v>105</v>
      </c>
      <c r="I7" s="26" t="s">
        <v>141</v>
      </c>
      <c r="J7" s="10" t="s">
        <v>114</v>
      </c>
      <c r="K7" s="6" t="s">
        <v>250</v>
      </c>
      <c r="L7" s="6" t="s">
        <v>377</v>
      </c>
      <c r="M7" s="40" t="s">
        <v>291</v>
      </c>
      <c r="N7" s="43" t="s">
        <v>134</v>
      </c>
    </row>
    <row r="8" spans="1:14" ht="56.25" customHeight="1" x14ac:dyDescent="0.25">
      <c r="A8" s="8">
        <v>19286</v>
      </c>
      <c r="B8" s="6" t="s">
        <v>20</v>
      </c>
      <c r="C8" s="6" t="s">
        <v>22</v>
      </c>
      <c r="D8" s="14" t="s">
        <v>15</v>
      </c>
      <c r="E8" s="21" t="s">
        <v>134</v>
      </c>
      <c r="F8" s="6" t="s">
        <v>21</v>
      </c>
      <c r="G8" s="14" t="s">
        <v>23</v>
      </c>
      <c r="H8" s="23" t="s">
        <v>107</v>
      </c>
      <c r="I8" s="26" t="s">
        <v>142</v>
      </c>
      <c r="J8" s="10" t="s">
        <v>114</v>
      </c>
      <c r="K8" s="6" t="s">
        <v>251</v>
      </c>
      <c r="L8" s="6" t="s">
        <v>378</v>
      </c>
      <c r="M8" s="40" t="s">
        <v>292</v>
      </c>
      <c r="N8" s="41" t="s">
        <v>287</v>
      </c>
    </row>
    <row r="9" spans="1:14" ht="51.75" customHeight="1" x14ac:dyDescent="0.25">
      <c r="A9" s="8">
        <v>19321</v>
      </c>
      <c r="B9" s="6" t="s">
        <v>20</v>
      </c>
      <c r="C9" s="6" t="s">
        <v>22</v>
      </c>
      <c r="D9" s="14" t="s">
        <v>15</v>
      </c>
      <c r="E9" s="16" t="s">
        <v>134</v>
      </c>
      <c r="F9" s="6" t="s">
        <v>21</v>
      </c>
      <c r="G9" s="14" t="s">
        <v>24</v>
      </c>
      <c r="H9" s="23" t="s">
        <v>108</v>
      </c>
      <c r="I9" s="26" t="s">
        <v>143</v>
      </c>
      <c r="J9" s="10" t="s">
        <v>114</v>
      </c>
      <c r="K9" s="6" t="s">
        <v>252</v>
      </c>
      <c r="L9" s="6" t="s">
        <v>379</v>
      </c>
      <c r="M9" s="42" t="s">
        <v>293</v>
      </c>
      <c r="N9" s="43" t="s">
        <v>134</v>
      </c>
    </row>
    <row r="10" spans="1:14" ht="56.25" customHeight="1" x14ac:dyDescent="0.25">
      <c r="A10" s="8">
        <v>20007</v>
      </c>
      <c r="B10" s="6" t="s">
        <v>20</v>
      </c>
      <c r="C10" s="6" t="s">
        <v>22</v>
      </c>
      <c r="D10" s="14" t="s">
        <v>15</v>
      </c>
      <c r="E10" s="16" t="s">
        <v>134</v>
      </c>
      <c r="F10" s="6" t="s">
        <v>21</v>
      </c>
      <c r="G10" s="14" t="s">
        <v>24</v>
      </c>
      <c r="H10" s="23" t="s">
        <v>108</v>
      </c>
      <c r="I10" s="26" t="s">
        <v>144</v>
      </c>
      <c r="J10" s="10" t="s">
        <v>114</v>
      </c>
      <c r="K10" s="6" t="s">
        <v>253</v>
      </c>
      <c r="L10" s="6" t="s">
        <v>380</v>
      </c>
      <c r="M10" s="42" t="s">
        <v>294</v>
      </c>
      <c r="N10" s="43" t="s">
        <v>134</v>
      </c>
    </row>
    <row r="11" spans="1:14" ht="72.75" customHeight="1" x14ac:dyDescent="0.25">
      <c r="A11" s="8">
        <v>20007</v>
      </c>
      <c r="B11" s="6" t="s">
        <v>25</v>
      </c>
      <c r="C11" s="6" t="s">
        <v>27</v>
      </c>
      <c r="D11" s="14" t="s">
        <v>15</v>
      </c>
      <c r="E11" s="16" t="s">
        <v>134</v>
      </c>
      <c r="F11" s="6" t="s">
        <v>26</v>
      </c>
      <c r="G11" s="14" t="s">
        <v>28</v>
      </c>
      <c r="H11" s="23" t="s">
        <v>109</v>
      </c>
      <c r="I11" s="26" t="s">
        <v>145</v>
      </c>
      <c r="J11" s="10" t="s">
        <v>114</v>
      </c>
      <c r="K11" s="6" t="s">
        <v>254</v>
      </c>
      <c r="L11" s="6" t="s">
        <v>381</v>
      </c>
      <c r="M11" s="40" t="s">
        <v>295</v>
      </c>
      <c r="N11" s="43" t="s">
        <v>134</v>
      </c>
    </row>
    <row r="12" spans="1:14" ht="87" customHeight="1" x14ac:dyDescent="0.25">
      <c r="A12" s="8">
        <v>22961</v>
      </c>
      <c r="B12" s="7" t="s">
        <v>29</v>
      </c>
      <c r="C12" s="6" t="s">
        <v>98</v>
      </c>
      <c r="D12" s="14" t="s">
        <v>15</v>
      </c>
      <c r="E12" s="16" t="s">
        <v>134</v>
      </c>
      <c r="F12" s="6" t="s">
        <v>26</v>
      </c>
      <c r="G12" s="14" t="s">
        <v>31</v>
      </c>
      <c r="H12" s="23" t="s">
        <v>109</v>
      </c>
      <c r="I12" s="26" t="s">
        <v>146</v>
      </c>
      <c r="J12" s="10" t="s">
        <v>114</v>
      </c>
      <c r="K12" s="6" t="s">
        <v>255</v>
      </c>
      <c r="L12" s="6" t="s">
        <v>382</v>
      </c>
      <c r="M12" s="40" t="s">
        <v>292</v>
      </c>
      <c r="N12" s="43" t="s">
        <v>134</v>
      </c>
    </row>
    <row r="13" spans="1:14" ht="48.75" customHeight="1" x14ac:dyDescent="0.25">
      <c r="A13" s="8">
        <v>22975</v>
      </c>
      <c r="B13" s="6" t="s">
        <v>32</v>
      </c>
      <c r="C13" s="6" t="s">
        <v>33</v>
      </c>
      <c r="D13" s="14" t="s">
        <v>15</v>
      </c>
      <c r="E13" s="16" t="s">
        <v>134</v>
      </c>
      <c r="F13" s="6" t="s">
        <v>12</v>
      </c>
      <c r="G13" s="14" t="s">
        <v>34</v>
      </c>
      <c r="H13" s="23" t="s">
        <v>110</v>
      </c>
      <c r="I13" s="26" t="s">
        <v>310</v>
      </c>
      <c r="J13" s="10" t="s">
        <v>114</v>
      </c>
      <c r="K13" s="6" t="s">
        <v>256</v>
      </c>
      <c r="L13" s="6" t="s">
        <v>383</v>
      </c>
      <c r="M13" s="40" t="s">
        <v>296</v>
      </c>
      <c r="N13" s="43" t="s">
        <v>134</v>
      </c>
    </row>
    <row r="14" spans="1:14" ht="37.5" customHeight="1" x14ac:dyDescent="0.25">
      <c r="A14" s="8">
        <v>24088</v>
      </c>
      <c r="B14" s="6" t="s">
        <v>35</v>
      </c>
      <c r="C14" s="6" t="s">
        <v>22</v>
      </c>
      <c r="D14" s="14" t="s">
        <v>15</v>
      </c>
      <c r="E14" s="16" t="s">
        <v>134</v>
      </c>
      <c r="F14" s="6" t="s">
        <v>21</v>
      </c>
      <c r="G14" s="14" t="s">
        <v>24</v>
      </c>
      <c r="H14" s="23" t="s">
        <v>111</v>
      </c>
      <c r="I14" s="26" t="s">
        <v>147</v>
      </c>
      <c r="J14" s="10" t="s">
        <v>114</v>
      </c>
      <c r="K14" s="6" t="s">
        <v>257</v>
      </c>
      <c r="L14" s="6" t="s">
        <v>297</v>
      </c>
      <c r="M14" s="40" t="s">
        <v>298</v>
      </c>
      <c r="N14" s="41" t="s">
        <v>287</v>
      </c>
    </row>
    <row r="15" spans="1:14" ht="53.25" customHeight="1" x14ac:dyDescent="0.25">
      <c r="A15" s="8">
        <v>24410</v>
      </c>
      <c r="B15" s="6" t="s">
        <v>36</v>
      </c>
      <c r="C15" s="6" t="s">
        <v>37</v>
      </c>
      <c r="D15" s="10" t="s">
        <v>39</v>
      </c>
      <c r="E15" s="10" t="s">
        <v>22</v>
      </c>
      <c r="F15" s="6" t="s">
        <v>34</v>
      </c>
      <c r="G15" s="14" t="s">
        <v>38</v>
      </c>
      <c r="H15" s="23" t="s">
        <v>112</v>
      </c>
      <c r="I15" s="26" t="s">
        <v>149</v>
      </c>
      <c r="J15" s="10" t="s">
        <v>114</v>
      </c>
      <c r="K15" s="6" t="s">
        <v>258</v>
      </c>
      <c r="L15" s="6" t="s">
        <v>300</v>
      </c>
      <c r="M15" s="40" t="s">
        <v>299</v>
      </c>
      <c r="N15" s="41" t="s">
        <v>287</v>
      </c>
    </row>
    <row r="16" spans="1:14" ht="54" customHeight="1" x14ac:dyDescent="0.25">
      <c r="A16" s="8">
        <v>24452</v>
      </c>
      <c r="B16" s="6" t="s">
        <v>40</v>
      </c>
      <c r="C16" s="6" t="s">
        <v>37</v>
      </c>
      <c r="D16" s="14" t="s">
        <v>41</v>
      </c>
      <c r="E16" s="10" t="s">
        <v>13</v>
      </c>
      <c r="F16" s="6" t="s">
        <v>12</v>
      </c>
      <c r="G16" s="14" t="s">
        <v>21</v>
      </c>
      <c r="H16" s="23" t="s">
        <v>106</v>
      </c>
      <c r="I16" s="26" t="s">
        <v>148</v>
      </c>
      <c r="J16" s="10" t="s">
        <v>114</v>
      </c>
      <c r="K16" s="6" t="s">
        <v>259</v>
      </c>
      <c r="L16" s="6" t="s">
        <v>362</v>
      </c>
      <c r="M16" s="40" t="s">
        <v>296</v>
      </c>
      <c r="N16" s="41" t="s">
        <v>287</v>
      </c>
    </row>
    <row r="17" spans="1:14" ht="56.25" customHeight="1" x14ac:dyDescent="0.25">
      <c r="A17" s="8">
        <v>26237</v>
      </c>
      <c r="B17" s="6" t="s">
        <v>42</v>
      </c>
      <c r="C17" s="6" t="s">
        <v>22</v>
      </c>
      <c r="D17" s="14" t="s">
        <v>15</v>
      </c>
      <c r="E17" s="16" t="s">
        <v>134</v>
      </c>
      <c r="F17" s="6" t="s">
        <v>26</v>
      </c>
      <c r="G17" s="14" t="s">
        <v>43</v>
      </c>
      <c r="H17" s="23" t="s">
        <v>115</v>
      </c>
      <c r="I17" s="26" t="s">
        <v>150</v>
      </c>
      <c r="J17" s="14" t="s">
        <v>100</v>
      </c>
      <c r="K17" s="6" t="s">
        <v>260</v>
      </c>
      <c r="L17" s="6" t="s">
        <v>311</v>
      </c>
      <c r="M17" s="40" t="s">
        <v>292</v>
      </c>
      <c r="N17" s="41" t="s">
        <v>287</v>
      </c>
    </row>
    <row r="18" spans="1:14" ht="59.25" customHeight="1" x14ac:dyDescent="0.25">
      <c r="A18" s="8">
        <v>26237</v>
      </c>
      <c r="B18" s="6" t="s">
        <v>44</v>
      </c>
      <c r="C18" s="6" t="s">
        <v>37</v>
      </c>
      <c r="D18" s="14" t="s">
        <v>47</v>
      </c>
      <c r="E18" s="10" t="s">
        <v>22</v>
      </c>
      <c r="F18" s="6" t="s">
        <v>45</v>
      </c>
      <c r="G18" s="16" t="s">
        <v>46</v>
      </c>
      <c r="H18" s="24" t="s">
        <v>116</v>
      </c>
      <c r="I18" s="27" t="s">
        <v>177</v>
      </c>
      <c r="J18" s="10" t="s">
        <v>114</v>
      </c>
      <c r="K18" s="6" t="s">
        <v>261</v>
      </c>
      <c r="L18" s="6" t="s">
        <v>226</v>
      </c>
      <c r="M18" s="40" t="s">
        <v>301</v>
      </c>
      <c r="N18" s="43" t="s">
        <v>134</v>
      </c>
    </row>
    <row r="19" spans="1:14" ht="38.25" customHeight="1" x14ac:dyDescent="0.25">
      <c r="A19" s="8">
        <v>26244</v>
      </c>
      <c r="B19" s="6" t="s">
        <v>48</v>
      </c>
      <c r="C19" s="6" t="s">
        <v>13</v>
      </c>
      <c r="D19" s="14" t="s">
        <v>15</v>
      </c>
      <c r="E19" s="16" t="s">
        <v>134</v>
      </c>
      <c r="F19" s="6" t="s">
        <v>43</v>
      </c>
      <c r="G19" s="14" t="s">
        <v>49</v>
      </c>
      <c r="H19" s="23" t="s">
        <v>117</v>
      </c>
      <c r="I19" s="26" t="s">
        <v>151</v>
      </c>
      <c r="J19" s="14" t="s">
        <v>100</v>
      </c>
      <c r="K19" s="6" t="s">
        <v>262</v>
      </c>
      <c r="L19" s="6" t="s">
        <v>227</v>
      </c>
      <c r="M19" s="40" t="s">
        <v>302</v>
      </c>
      <c r="N19" s="43" t="s">
        <v>134</v>
      </c>
    </row>
    <row r="20" spans="1:14" ht="59.25" customHeight="1" x14ac:dyDescent="0.25">
      <c r="A20" s="8">
        <v>26251</v>
      </c>
      <c r="B20" s="6" t="s">
        <v>50</v>
      </c>
      <c r="C20" s="6" t="s">
        <v>37</v>
      </c>
      <c r="D20" s="14" t="s">
        <v>42</v>
      </c>
      <c r="E20" s="10" t="s">
        <v>22</v>
      </c>
      <c r="F20" s="6" t="s">
        <v>26</v>
      </c>
      <c r="G20" s="14" t="s">
        <v>24</v>
      </c>
      <c r="H20" s="23" t="s">
        <v>115</v>
      </c>
      <c r="I20" s="26" t="s">
        <v>152</v>
      </c>
      <c r="J20" s="14" t="s">
        <v>100</v>
      </c>
      <c r="K20" s="6" t="s">
        <v>263</v>
      </c>
      <c r="L20" s="6" t="s">
        <v>304</v>
      </c>
      <c r="M20" s="40" t="s">
        <v>303</v>
      </c>
      <c r="N20" s="40" t="s">
        <v>287</v>
      </c>
    </row>
    <row r="21" spans="1:14" ht="52.5" customHeight="1" x14ac:dyDescent="0.25">
      <c r="A21" s="8">
        <v>26251</v>
      </c>
      <c r="B21" s="6" t="s">
        <v>51</v>
      </c>
      <c r="C21" s="6" t="s">
        <v>13</v>
      </c>
      <c r="D21" s="14" t="s">
        <v>53</v>
      </c>
      <c r="E21" s="10" t="s">
        <v>30</v>
      </c>
      <c r="F21" s="6" t="s">
        <v>8</v>
      </c>
      <c r="G21" s="14" t="s">
        <v>52</v>
      </c>
      <c r="H21" s="23" t="s">
        <v>118</v>
      </c>
      <c r="I21" s="26" t="s">
        <v>153</v>
      </c>
      <c r="J21" s="10" t="s">
        <v>114</v>
      </c>
      <c r="K21" s="6" t="s">
        <v>264</v>
      </c>
      <c r="L21" s="6" t="s">
        <v>384</v>
      </c>
      <c r="M21" s="40" t="s">
        <v>288</v>
      </c>
      <c r="N21" s="43" t="s">
        <v>134</v>
      </c>
    </row>
    <row r="22" spans="1:14" ht="36.75" customHeight="1" x14ac:dyDescent="0.25">
      <c r="A22" s="8">
        <v>26286</v>
      </c>
      <c r="B22" s="6" t="s">
        <v>54</v>
      </c>
      <c r="C22" s="6" t="s">
        <v>22</v>
      </c>
      <c r="D22" s="14" t="s">
        <v>15</v>
      </c>
      <c r="E22" s="16" t="s">
        <v>134</v>
      </c>
      <c r="F22" s="6" t="s">
        <v>55</v>
      </c>
      <c r="G22" s="14" t="s">
        <v>45</v>
      </c>
      <c r="H22" s="23" t="s">
        <v>119</v>
      </c>
      <c r="I22" s="26" t="s">
        <v>154</v>
      </c>
      <c r="J22" s="10" t="s">
        <v>114</v>
      </c>
      <c r="K22" s="6" t="s">
        <v>307</v>
      </c>
      <c r="L22" s="6" t="s">
        <v>306</v>
      </c>
      <c r="M22" s="40" t="s">
        <v>308</v>
      </c>
      <c r="N22" s="43" t="s">
        <v>134</v>
      </c>
    </row>
    <row r="23" spans="1:14" ht="54.75" customHeight="1" x14ac:dyDescent="0.25">
      <c r="A23" s="8">
        <v>26608</v>
      </c>
      <c r="B23" s="6" t="s">
        <v>56</v>
      </c>
      <c r="C23" s="6" t="s">
        <v>13</v>
      </c>
      <c r="D23" s="14" t="s">
        <v>58</v>
      </c>
      <c r="E23" s="10" t="s">
        <v>22</v>
      </c>
      <c r="F23" s="6" t="s">
        <v>57</v>
      </c>
      <c r="G23" s="16" t="s">
        <v>26</v>
      </c>
      <c r="H23" s="23" t="s">
        <v>120</v>
      </c>
      <c r="I23" s="27" t="s">
        <v>155</v>
      </c>
      <c r="J23" s="10" t="s">
        <v>114</v>
      </c>
      <c r="K23" s="6" t="s">
        <v>265</v>
      </c>
      <c r="L23" s="6" t="s">
        <v>228</v>
      </c>
      <c r="M23" s="40" t="s">
        <v>309</v>
      </c>
      <c r="N23" s="43" t="s">
        <v>134</v>
      </c>
    </row>
    <row r="24" spans="1:14" ht="66.75" customHeight="1" x14ac:dyDescent="0.25">
      <c r="A24" s="8">
        <v>26643</v>
      </c>
      <c r="B24" s="6" t="s">
        <v>50</v>
      </c>
      <c r="C24" s="6" t="s">
        <v>37</v>
      </c>
      <c r="D24" s="14" t="s">
        <v>42</v>
      </c>
      <c r="E24" s="10" t="s">
        <v>22</v>
      </c>
      <c r="F24" s="6" t="s">
        <v>26</v>
      </c>
      <c r="G24" s="14" t="s">
        <v>59</v>
      </c>
      <c r="H24" s="23" t="s">
        <v>121</v>
      </c>
      <c r="I24" s="26" t="s">
        <v>156</v>
      </c>
      <c r="J24" s="14" t="s">
        <v>100</v>
      </c>
      <c r="K24" s="6" t="s">
        <v>266</v>
      </c>
      <c r="L24" s="6" t="s">
        <v>312</v>
      </c>
      <c r="M24" s="40" t="s">
        <v>292</v>
      </c>
      <c r="N24" s="41" t="s">
        <v>287</v>
      </c>
    </row>
    <row r="25" spans="1:14" ht="66" customHeight="1" x14ac:dyDescent="0.25">
      <c r="A25" s="8">
        <v>26965</v>
      </c>
      <c r="B25" s="6" t="s">
        <v>60</v>
      </c>
      <c r="C25" s="6" t="s">
        <v>61</v>
      </c>
      <c r="D25" s="14" t="s">
        <v>15</v>
      </c>
      <c r="E25" s="16" t="s">
        <v>134</v>
      </c>
      <c r="F25" s="6" t="s">
        <v>46</v>
      </c>
      <c r="G25" s="14" t="s">
        <v>34</v>
      </c>
      <c r="H25" s="23" t="s">
        <v>110</v>
      </c>
      <c r="I25" s="26" t="s">
        <v>157</v>
      </c>
      <c r="J25" s="10" t="s">
        <v>114</v>
      </c>
      <c r="K25" s="6" t="s">
        <v>267</v>
      </c>
      <c r="L25" s="6" t="s">
        <v>314</v>
      </c>
      <c r="M25" s="40" t="s">
        <v>313</v>
      </c>
      <c r="N25" s="41" t="s">
        <v>287</v>
      </c>
    </row>
    <row r="26" spans="1:14" ht="50.25" customHeight="1" x14ac:dyDescent="0.25">
      <c r="A26" s="8">
        <v>26966</v>
      </c>
      <c r="B26" s="6" t="s">
        <v>62</v>
      </c>
      <c r="C26" s="6" t="s">
        <v>61</v>
      </c>
      <c r="D26" s="14" t="s">
        <v>15</v>
      </c>
      <c r="E26" s="16" t="s">
        <v>134</v>
      </c>
      <c r="F26" s="6" t="s">
        <v>63</v>
      </c>
      <c r="G26" s="14" t="s">
        <v>64</v>
      </c>
      <c r="H26" s="23" t="s">
        <v>122</v>
      </c>
      <c r="I26" s="26" t="s">
        <v>158</v>
      </c>
      <c r="J26" s="14" t="s">
        <v>100</v>
      </c>
      <c r="K26" s="6" t="s">
        <v>268</v>
      </c>
      <c r="L26" s="6" t="s">
        <v>229</v>
      </c>
      <c r="M26" s="40" t="s">
        <v>315</v>
      </c>
      <c r="N26" s="43" t="s">
        <v>134</v>
      </c>
    </row>
    <row r="27" spans="1:14" ht="65.25" customHeight="1" x14ac:dyDescent="0.25">
      <c r="A27" s="8">
        <v>26972</v>
      </c>
      <c r="B27" s="6" t="s">
        <v>65</v>
      </c>
      <c r="C27" s="6" t="s">
        <v>22</v>
      </c>
      <c r="D27" s="14" t="s">
        <v>15</v>
      </c>
      <c r="E27" s="16" t="s">
        <v>134</v>
      </c>
      <c r="F27" s="6" t="s">
        <v>66</v>
      </c>
      <c r="G27" s="14" t="s">
        <v>28</v>
      </c>
      <c r="H27" s="23" t="s">
        <v>123</v>
      </c>
      <c r="I27" s="26" t="s">
        <v>159</v>
      </c>
      <c r="J27" s="10" t="s">
        <v>114</v>
      </c>
      <c r="K27" s="6" t="s">
        <v>269</v>
      </c>
      <c r="L27" s="6" t="s">
        <v>230</v>
      </c>
      <c r="M27" s="40" t="s">
        <v>316</v>
      </c>
      <c r="N27" s="43" t="s">
        <v>134</v>
      </c>
    </row>
    <row r="28" spans="1:14" ht="48.75" customHeight="1" x14ac:dyDescent="0.25">
      <c r="A28" s="8">
        <v>27721</v>
      </c>
      <c r="B28" s="6" t="s">
        <v>67</v>
      </c>
      <c r="C28" s="6" t="s">
        <v>68</v>
      </c>
      <c r="D28" s="14" t="s">
        <v>69</v>
      </c>
      <c r="E28" s="10" t="s">
        <v>71</v>
      </c>
      <c r="F28" s="6" t="s">
        <v>46</v>
      </c>
      <c r="G28" s="14" t="s">
        <v>31</v>
      </c>
      <c r="H28" s="23" t="s">
        <v>124</v>
      </c>
      <c r="I28" s="26" t="s">
        <v>160</v>
      </c>
      <c r="J28" s="10" t="s">
        <v>114</v>
      </c>
      <c r="K28" s="6" t="s">
        <v>270</v>
      </c>
      <c r="L28" s="6" t="s">
        <v>385</v>
      </c>
      <c r="M28" s="40" t="s">
        <v>317</v>
      </c>
      <c r="N28" s="43" t="s">
        <v>134</v>
      </c>
    </row>
    <row r="29" spans="1:14" ht="56.25" customHeight="1" x14ac:dyDescent="0.25">
      <c r="A29" s="8">
        <v>27742</v>
      </c>
      <c r="B29" s="6" t="s">
        <v>70</v>
      </c>
      <c r="C29" s="6" t="s">
        <v>71</v>
      </c>
      <c r="D29" s="14" t="s">
        <v>15</v>
      </c>
      <c r="E29" s="16" t="s">
        <v>134</v>
      </c>
      <c r="F29" s="6" t="s">
        <v>49</v>
      </c>
      <c r="G29" s="14" t="s">
        <v>26</v>
      </c>
      <c r="H29" s="23" t="s">
        <v>115</v>
      </c>
      <c r="I29" s="26" t="s">
        <v>162</v>
      </c>
      <c r="J29" s="10" t="s">
        <v>100</v>
      </c>
      <c r="K29" s="6" t="s">
        <v>271</v>
      </c>
      <c r="L29" s="6" t="s">
        <v>318</v>
      </c>
      <c r="M29" s="40" t="s">
        <v>319</v>
      </c>
      <c r="N29" s="43" t="s">
        <v>134</v>
      </c>
    </row>
    <row r="30" spans="1:14" ht="55.5" customHeight="1" x14ac:dyDescent="0.25">
      <c r="A30" s="8">
        <v>28036</v>
      </c>
      <c r="B30" s="6" t="s">
        <v>72</v>
      </c>
      <c r="C30" s="6" t="s">
        <v>22</v>
      </c>
      <c r="D30" s="14" t="s">
        <v>15</v>
      </c>
      <c r="E30" s="16" t="s">
        <v>134</v>
      </c>
      <c r="F30" s="6" t="s">
        <v>34</v>
      </c>
      <c r="G30" s="14" t="s">
        <v>55</v>
      </c>
      <c r="H30" s="23" t="s">
        <v>110</v>
      </c>
      <c r="I30" s="26" t="s">
        <v>178</v>
      </c>
      <c r="J30" s="10" t="s">
        <v>114</v>
      </c>
      <c r="K30" s="6" t="s">
        <v>272</v>
      </c>
      <c r="L30" s="6" t="s">
        <v>323</v>
      </c>
      <c r="M30" s="40" t="s">
        <v>313</v>
      </c>
      <c r="N30" s="43" t="s">
        <v>134</v>
      </c>
    </row>
    <row r="31" spans="1:14" ht="36" customHeight="1" x14ac:dyDescent="0.25">
      <c r="A31" s="8">
        <v>28071</v>
      </c>
      <c r="B31" s="6" t="s">
        <v>69</v>
      </c>
      <c r="C31" s="6" t="s">
        <v>71</v>
      </c>
      <c r="D31" s="14" t="s">
        <v>15</v>
      </c>
      <c r="E31" s="16" t="s">
        <v>134</v>
      </c>
      <c r="F31" s="6" t="s">
        <v>46</v>
      </c>
      <c r="G31" s="14" t="s">
        <v>28</v>
      </c>
      <c r="H31" s="24" t="s">
        <v>116</v>
      </c>
      <c r="I31" s="26" t="s">
        <v>161</v>
      </c>
      <c r="J31" s="10" t="s">
        <v>114</v>
      </c>
      <c r="K31" s="6" t="s">
        <v>273</v>
      </c>
      <c r="L31" s="6" t="s">
        <v>322</v>
      </c>
      <c r="M31" s="40" t="s">
        <v>321</v>
      </c>
      <c r="N31" s="43" t="s">
        <v>134</v>
      </c>
    </row>
    <row r="32" spans="1:14" ht="69.75" customHeight="1" x14ac:dyDescent="0.25">
      <c r="A32" s="8">
        <v>29156</v>
      </c>
      <c r="B32" s="6" t="s">
        <v>73</v>
      </c>
      <c r="C32" s="6" t="s">
        <v>68</v>
      </c>
      <c r="D32" s="14" t="s">
        <v>70</v>
      </c>
      <c r="E32" s="10" t="s">
        <v>71</v>
      </c>
      <c r="F32" s="6" t="s">
        <v>49</v>
      </c>
      <c r="G32" s="14" t="s">
        <v>34</v>
      </c>
      <c r="H32" s="23" t="s">
        <v>117</v>
      </c>
      <c r="I32" s="26" t="s">
        <v>163</v>
      </c>
      <c r="J32" s="14" t="s">
        <v>100</v>
      </c>
      <c r="K32" s="6" t="s">
        <v>274</v>
      </c>
      <c r="L32" s="6" t="s">
        <v>386</v>
      </c>
      <c r="M32" s="42" t="s">
        <v>320</v>
      </c>
      <c r="N32" s="41" t="s">
        <v>287</v>
      </c>
    </row>
    <row r="33" spans="1:14" ht="60.75" customHeight="1" x14ac:dyDescent="0.25">
      <c r="A33" s="8">
        <v>29156</v>
      </c>
      <c r="B33" s="6" t="s">
        <v>74</v>
      </c>
      <c r="C33" s="6" t="s">
        <v>30</v>
      </c>
      <c r="D33" s="14" t="s">
        <v>15</v>
      </c>
      <c r="E33" s="16" t="s">
        <v>134</v>
      </c>
      <c r="F33" s="6" t="s">
        <v>28</v>
      </c>
      <c r="G33" s="14" t="s">
        <v>75</v>
      </c>
      <c r="H33" s="23" t="s">
        <v>123</v>
      </c>
      <c r="I33" s="26" t="s">
        <v>164</v>
      </c>
      <c r="J33" s="10" t="s">
        <v>114</v>
      </c>
      <c r="K33" s="6" t="s">
        <v>275</v>
      </c>
      <c r="L33" s="6" t="s">
        <v>387</v>
      </c>
      <c r="M33" s="40" t="s">
        <v>324</v>
      </c>
      <c r="N33" s="43" t="s">
        <v>134</v>
      </c>
    </row>
    <row r="34" spans="1:14" ht="46.5" customHeight="1" x14ac:dyDescent="0.25">
      <c r="A34" s="8">
        <v>29562</v>
      </c>
      <c r="B34" s="6" t="s">
        <v>76</v>
      </c>
      <c r="C34" s="6" t="s">
        <v>71</v>
      </c>
      <c r="D34" s="14" t="s">
        <v>15</v>
      </c>
      <c r="E34" s="16" t="s">
        <v>134</v>
      </c>
      <c r="F34" s="6" t="s">
        <v>77</v>
      </c>
      <c r="G34" s="14" t="s">
        <v>63</v>
      </c>
      <c r="H34" s="23" t="s">
        <v>122</v>
      </c>
      <c r="I34" s="26" t="s">
        <v>165</v>
      </c>
      <c r="J34" s="14" t="s">
        <v>100</v>
      </c>
      <c r="K34" s="6" t="s">
        <v>276</v>
      </c>
      <c r="L34" s="6" t="s">
        <v>231</v>
      </c>
      <c r="M34" s="40" t="s">
        <v>325</v>
      </c>
      <c r="N34" s="41" t="s">
        <v>287</v>
      </c>
    </row>
    <row r="35" spans="1:14" ht="76.5" customHeight="1" x14ac:dyDescent="0.25">
      <c r="A35" s="8">
        <v>29835</v>
      </c>
      <c r="B35" s="6" t="s">
        <v>78</v>
      </c>
      <c r="C35" s="6" t="s">
        <v>37</v>
      </c>
      <c r="D35" s="10" t="s">
        <v>79</v>
      </c>
      <c r="E35" s="10" t="s">
        <v>95</v>
      </c>
      <c r="F35" s="6" t="s">
        <v>9</v>
      </c>
      <c r="G35" s="14" t="s">
        <v>26</v>
      </c>
      <c r="H35" s="23" t="s">
        <v>115</v>
      </c>
      <c r="I35" s="26" t="s">
        <v>166</v>
      </c>
      <c r="J35" s="14" t="s">
        <v>100</v>
      </c>
      <c r="K35" s="6" t="s">
        <v>277</v>
      </c>
      <c r="L35" s="6" t="s">
        <v>327</v>
      </c>
      <c r="M35" s="40" t="s">
        <v>326</v>
      </c>
      <c r="N35" s="41" t="s">
        <v>287</v>
      </c>
    </row>
    <row r="36" spans="1:14" ht="55.5" customHeight="1" x14ac:dyDescent="0.25">
      <c r="A36" s="8">
        <v>29870</v>
      </c>
      <c r="B36" s="6" t="s">
        <v>80</v>
      </c>
      <c r="C36" s="6" t="s">
        <v>37</v>
      </c>
      <c r="D36" s="14" t="s">
        <v>81</v>
      </c>
      <c r="E36" s="10" t="s">
        <v>22</v>
      </c>
      <c r="F36" s="6" t="s">
        <v>59</v>
      </c>
      <c r="G36" s="14" t="s">
        <v>52</v>
      </c>
      <c r="H36" s="23" t="s">
        <v>125</v>
      </c>
      <c r="I36" s="26" t="s">
        <v>179</v>
      </c>
      <c r="J36" s="14" t="s">
        <v>100</v>
      </c>
      <c r="K36" s="6" t="s">
        <v>278</v>
      </c>
      <c r="L36" s="6" t="s">
        <v>232</v>
      </c>
      <c r="M36" s="40" t="s">
        <v>328</v>
      </c>
      <c r="N36" s="43" t="s">
        <v>134</v>
      </c>
    </row>
    <row r="37" spans="1:14" ht="83.25" customHeight="1" x14ac:dyDescent="0.25">
      <c r="A37" s="8">
        <v>30283</v>
      </c>
      <c r="B37" s="6" t="s">
        <v>82</v>
      </c>
      <c r="C37" s="6" t="s">
        <v>61</v>
      </c>
      <c r="D37" s="14" t="s">
        <v>15</v>
      </c>
      <c r="E37" s="16" t="s">
        <v>134</v>
      </c>
      <c r="F37" s="6" t="s">
        <v>55</v>
      </c>
      <c r="G37" s="14" t="s">
        <v>83</v>
      </c>
      <c r="H37" s="23" t="s">
        <v>126</v>
      </c>
      <c r="I37" s="26" t="s">
        <v>167</v>
      </c>
      <c r="J37" s="14" t="s">
        <v>100</v>
      </c>
      <c r="K37" s="6" t="s">
        <v>279</v>
      </c>
      <c r="L37" s="6" t="s">
        <v>388</v>
      </c>
      <c r="M37" s="40" t="s">
        <v>329</v>
      </c>
      <c r="N37" s="41" t="s">
        <v>287</v>
      </c>
    </row>
    <row r="38" spans="1:14" ht="42.75" customHeight="1" x14ac:dyDescent="0.25">
      <c r="A38" s="8">
        <v>30626</v>
      </c>
      <c r="B38" s="6" t="s">
        <v>84</v>
      </c>
      <c r="C38" s="6" t="s">
        <v>17</v>
      </c>
      <c r="D38" s="14" t="s">
        <v>82</v>
      </c>
      <c r="E38" s="10" t="s">
        <v>61</v>
      </c>
      <c r="F38" s="6" t="s">
        <v>55</v>
      </c>
      <c r="G38" s="14" t="s">
        <v>66</v>
      </c>
      <c r="H38" s="23" t="s">
        <v>127</v>
      </c>
      <c r="I38" s="26" t="s">
        <v>168</v>
      </c>
      <c r="J38" s="14" t="s">
        <v>100</v>
      </c>
      <c r="K38" s="6" t="s">
        <v>278</v>
      </c>
      <c r="L38" s="6" t="s">
        <v>233</v>
      </c>
      <c r="M38" s="40" t="s">
        <v>330</v>
      </c>
      <c r="N38" s="43" t="s">
        <v>134</v>
      </c>
    </row>
    <row r="39" spans="1:14" ht="93" customHeight="1" x14ac:dyDescent="0.25">
      <c r="A39" s="8">
        <v>30666</v>
      </c>
      <c r="B39" s="6" t="s">
        <v>85</v>
      </c>
      <c r="C39" s="6" t="s">
        <v>22</v>
      </c>
      <c r="D39" s="14" t="s">
        <v>15</v>
      </c>
      <c r="E39" s="16" t="s">
        <v>134</v>
      </c>
      <c r="F39" s="6" t="s">
        <v>45</v>
      </c>
      <c r="G39" s="14" t="s">
        <v>86</v>
      </c>
      <c r="H39" s="23" t="s">
        <v>128</v>
      </c>
      <c r="I39" s="26" t="s">
        <v>169</v>
      </c>
      <c r="J39" s="10" t="s">
        <v>114</v>
      </c>
      <c r="K39" s="6" t="s">
        <v>280</v>
      </c>
      <c r="L39" s="6" t="s">
        <v>389</v>
      </c>
      <c r="M39" s="40" t="s">
        <v>331</v>
      </c>
      <c r="N39" s="40" t="s">
        <v>287</v>
      </c>
    </row>
    <row r="40" spans="1:14" ht="74.25" customHeight="1" x14ac:dyDescent="0.25">
      <c r="A40" s="8">
        <v>30976</v>
      </c>
      <c r="B40" s="6" t="s">
        <v>85</v>
      </c>
      <c r="C40" s="6" t="s">
        <v>22</v>
      </c>
      <c r="D40" s="14" t="s">
        <v>15</v>
      </c>
      <c r="E40" s="16" t="s">
        <v>134</v>
      </c>
      <c r="F40" s="6" t="s">
        <v>45</v>
      </c>
      <c r="G40" s="14" t="s">
        <v>64</v>
      </c>
      <c r="H40" s="23" t="s">
        <v>129</v>
      </c>
      <c r="I40" s="26" t="s">
        <v>170</v>
      </c>
      <c r="J40" s="14" t="s">
        <v>100</v>
      </c>
      <c r="K40" s="6" t="s">
        <v>281</v>
      </c>
      <c r="L40" s="6" t="s">
        <v>234</v>
      </c>
      <c r="M40" s="40" t="s">
        <v>332</v>
      </c>
      <c r="N40" s="41" t="s">
        <v>287</v>
      </c>
    </row>
    <row r="41" spans="1:14" ht="45.75" customHeight="1" x14ac:dyDescent="0.25">
      <c r="A41" s="8">
        <v>31298</v>
      </c>
      <c r="B41" s="6" t="s">
        <v>87</v>
      </c>
      <c r="C41" s="6" t="s">
        <v>17</v>
      </c>
      <c r="D41" s="14" t="s">
        <v>88</v>
      </c>
      <c r="E41" s="10" t="s">
        <v>22</v>
      </c>
      <c r="F41" s="6" t="s">
        <v>38</v>
      </c>
      <c r="G41" s="14" t="s">
        <v>57</v>
      </c>
      <c r="H41" s="23" t="s">
        <v>112</v>
      </c>
      <c r="I41" s="26" t="s">
        <v>171</v>
      </c>
      <c r="J41" s="10" t="s">
        <v>114</v>
      </c>
      <c r="K41" s="6" t="s">
        <v>282</v>
      </c>
      <c r="L41" s="6" t="s">
        <v>390</v>
      </c>
      <c r="M41" s="40" t="s">
        <v>333</v>
      </c>
      <c r="N41" s="43" t="s">
        <v>134</v>
      </c>
    </row>
    <row r="42" spans="1:14" ht="60" customHeight="1" x14ac:dyDescent="0.25">
      <c r="A42" s="8">
        <v>31333</v>
      </c>
      <c r="B42" s="6" t="s">
        <v>89</v>
      </c>
      <c r="C42" s="6" t="s">
        <v>61</v>
      </c>
      <c r="D42" s="14" t="s">
        <v>15</v>
      </c>
      <c r="E42" s="16" t="s">
        <v>134</v>
      </c>
      <c r="F42" s="6" t="s">
        <v>90</v>
      </c>
      <c r="G42" s="14" t="s">
        <v>38</v>
      </c>
      <c r="H42" s="23" t="s">
        <v>130</v>
      </c>
      <c r="I42" s="26" t="s">
        <v>172</v>
      </c>
      <c r="J42" s="14" t="s">
        <v>100</v>
      </c>
      <c r="K42" s="6" t="s">
        <v>278</v>
      </c>
      <c r="L42" s="6" t="s">
        <v>334</v>
      </c>
      <c r="M42" s="40" t="s">
        <v>335</v>
      </c>
      <c r="N42" s="41" t="s">
        <v>287</v>
      </c>
    </row>
    <row r="43" spans="1:14" ht="56.25" customHeight="1" x14ac:dyDescent="0.25">
      <c r="A43" s="8">
        <v>31340</v>
      </c>
      <c r="B43" s="6" t="s">
        <v>82</v>
      </c>
      <c r="C43" s="6" t="s">
        <v>61</v>
      </c>
      <c r="D43" s="14" t="s">
        <v>15</v>
      </c>
      <c r="E43" s="16" t="s">
        <v>134</v>
      </c>
      <c r="F43" s="6" t="s">
        <v>55</v>
      </c>
      <c r="G43" s="14" t="s">
        <v>66</v>
      </c>
      <c r="H43" s="23" t="s">
        <v>127</v>
      </c>
      <c r="I43" s="26" t="s">
        <v>173</v>
      </c>
      <c r="J43" s="14" t="s">
        <v>100</v>
      </c>
      <c r="K43" s="6" t="s">
        <v>278</v>
      </c>
      <c r="L43" s="6" t="s">
        <v>336</v>
      </c>
      <c r="M43" s="40" t="s">
        <v>337</v>
      </c>
      <c r="N43" s="43" t="s">
        <v>134</v>
      </c>
    </row>
    <row r="44" spans="1:14" ht="90.75" customHeight="1" x14ac:dyDescent="0.25">
      <c r="A44" s="8">
        <v>32054</v>
      </c>
      <c r="B44" s="6" t="s">
        <v>91</v>
      </c>
      <c r="C44" s="6" t="s">
        <v>22</v>
      </c>
      <c r="D44" s="14" t="s">
        <v>15</v>
      </c>
      <c r="E44" s="16" t="s">
        <v>134</v>
      </c>
      <c r="F44" s="6" t="s">
        <v>46</v>
      </c>
      <c r="G44" s="14" t="s">
        <v>55</v>
      </c>
      <c r="H44" s="23" t="s">
        <v>126</v>
      </c>
      <c r="I44" s="26" t="s">
        <v>180</v>
      </c>
      <c r="J44" s="14" t="s">
        <v>100</v>
      </c>
      <c r="K44" s="6" t="s">
        <v>283</v>
      </c>
      <c r="L44" s="6" t="s">
        <v>339</v>
      </c>
      <c r="M44" s="42" t="s">
        <v>338</v>
      </c>
      <c r="N44" s="41" t="s">
        <v>287</v>
      </c>
    </row>
    <row r="45" spans="1:14" ht="69.75" customHeight="1" x14ac:dyDescent="0.25">
      <c r="A45" s="8">
        <v>32054</v>
      </c>
      <c r="B45" s="6" t="s">
        <v>92</v>
      </c>
      <c r="C45" s="6" t="s">
        <v>68</v>
      </c>
      <c r="D45" s="10" t="s">
        <v>101</v>
      </c>
      <c r="E45" s="10" t="s">
        <v>95</v>
      </c>
      <c r="F45" s="6" t="s">
        <v>34</v>
      </c>
      <c r="G45" s="16" t="s">
        <v>75</v>
      </c>
      <c r="H45" s="24" t="s">
        <v>131</v>
      </c>
      <c r="I45" s="27" t="s">
        <v>174</v>
      </c>
      <c r="J45" s="21" t="s">
        <v>100</v>
      </c>
      <c r="K45" s="6" t="s">
        <v>284</v>
      </c>
      <c r="L45" s="6" t="s">
        <v>340</v>
      </c>
      <c r="M45" s="40" t="s">
        <v>341</v>
      </c>
      <c r="N45" s="43" t="s">
        <v>134</v>
      </c>
    </row>
    <row r="46" spans="1:14" ht="36.75" customHeight="1" x14ac:dyDescent="0.25">
      <c r="A46" s="8">
        <v>32789</v>
      </c>
      <c r="B46" s="6" t="s">
        <v>93</v>
      </c>
      <c r="C46" s="6" t="s">
        <v>95</v>
      </c>
      <c r="D46" s="14" t="s">
        <v>15</v>
      </c>
      <c r="E46" s="16" t="s">
        <v>134</v>
      </c>
      <c r="F46" s="6" t="s">
        <v>94</v>
      </c>
      <c r="G46" s="16" t="s">
        <v>26</v>
      </c>
      <c r="H46" s="24" t="s">
        <v>132</v>
      </c>
      <c r="I46" s="27" t="s">
        <v>181</v>
      </c>
      <c r="J46" s="21" t="s">
        <v>114</v>
      </c>
      <c r="K46" s="6" t="s">
        <v>285</v>
      </c>
      <c r="L46" s="6" t="s">
        <v>342</v>
      </c>
      <c r="M46" s="40" t="s">
        <v>343</v>
      </c>
      <c r="N46" s="41" t="s">
        <v>287</v>
      </c>
    </row>
    <row r="47" spans="1:14" ht="66" customHeight="1" x14ac:dyDescent="0.25">
      <c r="A47" s="8">
        <v>32846</v>
      </c>
      <c r="B47" s="6" t="s">
        <v>89</v>
      </c>
      <c r="C47" s="6" t="s">
        <v>61</v>
      </c>
      <c r="D47" s="14" t="s">
        <v>15</v>
      </c>
      <c r="E47" s="16" t="s">
        <v>134</v>
      </c>
      <c r="F47" s="6" t="s">
        <v>90</v>
      </c>
      <c r="G47" s="14" t="s">
        <v>63</v>
      </c>
      <c r="H47" s="23" t="s">
        <v>130</v>
      </c>
      <c r="I47" s="26" t="s">
        <v>175</v>
      </c>
      <c r="J47" s="14" t="s">
        <v>100</v>
      </c>
      <c r="K47" s="6" t="s">
        <v>278</v>
      </c>
      <c r="L47" s="6" t="s">
        <v>344</v>
      </c>
      <c r="M47" s="40" t="s">
        <v>345</v>
      </c>
      <c r="N47" s="41" t="s">
        <v>287</v>
      </c>
    </row>
    <row r="48" spans="1:14" ht="50.25" customHeight="1" x14ac:dyDescent="0.25">
      <c r="A48" s="8">
        <v>34343</v>
      </c>
      <c r="B48" s="6" t="s">
        <v>96</v>
      </c>
      <c r="C48" s="6" t="s">
        <v>30</v>
      </c>
      <c r="D48" s="14" t="s">
        <v>15</v>
      </c>
      <c r="E48" s="16" t="s">
        <v>134</v>
      </c>
      <c r="F48" s="6" t="s">
        <v>21</v>
      </c>
      <c r="G48" s="14" t="s">
        <v>31</v>
      </c>
      <c r="H48" s="23" t="s">
        <v>129</v>
      </c>
      <c r="I48" s="26" t="s">
        <v>176</v>
      </c>
      <c r="J48" s="14" t="s">
        <v>100</v>
      </c>
      <c r="K48" s="6" t="s">
        <v>286</v>
      </c>
      <c r="L48" s="6" t="s">
        <v>235</v>
      </c>
      <c r="M48" s="40" t="s">
        <v>298</v>
      </c>
      <c r="N48" s="41" t="s">
        <v>287</v>
      </c>
    </row>
    <row r="49" spans="1:14" x14ac:dyDescent="0.25">
      <c r="B49" s="44"/>
      <c r="C49" s="44"/>
      <c r="D49" s="10"/>
      <c r="E49" s="10"/>
      <c r="G49" s="10"/>
      <c r="H49" s="23"/>
      <c r="I49" s="10"/>
      <c r="J49" s="10"/>
      <c r="K49" s="6"/>
    </row>
    <row r="50" spans="1:14" x14ac:dyDescent="0.25">
      <c r="A50" s="58" t="str">
        <f>"1950 - 1993 Total = "&amp;COUNTA(B4:B48)</f>
        <v>1950 - 1993 Total = 45</v>
      </c>
      <c r="B50" s="59"/>
      <c r="C50" s="60"/>
      <c r="D50" s="61"/>
      <c r="E50" s="61"/>
      <c r="F50" s="60"/>
      <c r="G50" s="61"/>
      <c r="H50" s="62"/>
      <c r="I50" s="63" t="s">
        <v>365</v>
      </c>
      <c r="J50" s="61"/>
      <c r="K50" s="57" t="s">
        <v>363</v>
      </c>
      <c r="L50" s="57" t="s">
        <v>364</v>
      </c>
      <c r="M50" s="64"/>
      <c r="N50" s="64"/>
    </row>
    <row r="51" spans="1:14" x14ac:dyDescent="0.25">
      <c r="I51" s="11" t="str">
        <f>"Artificial Surface = "&amp;COUNTIF(J4:J48,"Artificial")</f>
        <v>Artificial Surface = 19</v>
      </c>
      <c r="K51" s="3" t="str">
        <f>"Rain = "&amp;COUNTA(K4,K9,K11,K24,K25,K26,K29,K30,K33,K34,K37,K39,K41,K45)</f>
        <v>Rain = 14</v>
      </c>
      <c r="L51" s="3" t="str">
        <f>"Snapper = "&amp;COUNTA('1_Singleton_Listing'!L5,'1_Singleton_Listing'!L11,'1_Singleton_Listing'!L12,'1_Singleton_Listing'!L14,'1_Singleton_Listing'!L15,'1_Singleton_Listing'!L16,'1_Singleton_Listing'!L17,'1_Singleton_Listing'!L19,'1_Singleton_Listing'!L20,'1_Singleton_Listing'!L21,'1_Singleton_Listing'!L24,'1_Singleton_Listing'!L25,'1_Singleton_Listing'!L28,'1_Singleton_Listing'!L30,'1_Singleton_Listing'!L31,'1_Singleton_Listing'!L32,'1_Singleton_Listing'!L34,'1_Singleton_Listing'!L35,'1_Singleton_Listing'!L37,'1_Singleton_Listing'!L39,'1_Singleton_Listing'!L44,'1_Singleton_Listing'!L46,'1_Singleton_Listing'!L47,'1_Singleton_Listing'!L48)</f>
        <v>Snapper = 24</v>
      </c>
    </row>
    <row r="52" spans="1:14" x14ac:dyDescent="0.25">
      <c r="I52" s="11" t="str">
        <f>"Grass Surface = "&amp;COUNTIF(J4:J48,"Grass")</f>
        <v>Grass Surface = 26</v>
      </c>
      <c r="K52" s="3" t="str">
        <f>"Winds = "&amp;COUNTA(K5,K8,K16,K17,K20,K21,K26,K27,K29,K37,K45,K48)</f>
        <v>Winds = 12</v>
      </c>
      <c r="L52" s="3" t="str">
        <f>"Holder = "&amp;COUNTA('1_Singleton_Listing'!L13,L18,L22,L23,L26,L29,L36,L38,L40,L41,L42,L43,L45)</f>
        <v>Holder = 13</v>
      </c>
    </row>
    <row r="53" spans="1:14" x14ac:dyDescent="0.25">
      <c r="K53" s="3" t="str">
        <f>"Cold = "&amp;COUNTA(K28,K48)</f>
        <v>Cold = 2</v>
      </c>
      <c r="L53" s="3" t="str">
        <f>+"Other = "&amp;COUNTA(L4,L6,L7,L8,L9,L10)</f>
        <v>Other = 6</v>
      </c>
    </row>
    <row r="54" spans="1:14" x14ac:dyDescent="0.25">
      <c r="L54" s="3" t="str">
        <f>"Unknown = "&amp;COUNTA(L33,L27)</f>
        <v>Unknown = 2</v>
      </c>
    </row>
  </sheetData>
  <phoneticPr fontId="24" type="noConversion"/>
  <hyperlinks>
    <hyperlink ref="N8" r:id="rId1" xr:uid="{6CA76F23-7A37-4A0F-8710-4595F3D9E48F}"/>
    <hyperlink ref="N14" r:id="rId2" xr:uid="{C0D15DF6-AF1A-469D-B2F0-1180F01E7AC6}"/>
    <hyperlink ref="N15" r:id="rId3" xr:uid="{D6209B0A-E45E-49A4-9D69-04982C2F7363}"/>
    <hyperlink ref="N16" r:id="rId4" xr:uid="{4CC577D7-E147-4D34-B3D9-DFFA2A7205A6}"/>
    <hyperlink ref="N17" r:id="rId5" xr:uid="{419BE5F8-E884-4B37-A5DF-7C43E01245EB}"/>
    <hyperlink ref="N20" r:id="rId6" xr:uid="{6A05A818-5793-424A-8279-95BDABA79FCC}"/>
    <hyperlink ref="N24" r:id="rId7" xr:uid="{B945BD2D-AE72-45ED-9BA8-84F34B9DB0FB}"/>
    <hyperlink ref="N25" r:id="rId8" xr:uid="{11A174C4-9F1A-49EF-BB0A-6FB686809223}"/>
    <hyperlink ref="N32" r:id="rId9" xr:uid="{1827B7BB-F074-4233-9E35-8BF9C022A0A7}"/>
    <hyperlink ref="N34" r:id="rId10" xr:uid="{9E7D6BCA-C922-488E-ABE7-B62C74457513}"/>
    <hyperlink ref="N35" r:id="rId11" xr:uid="{AF1A6C09-4BA1-4CD6-B308-7DAB2E0F9577}"/>
    <hyperlink ref="N37" r:id="rId12" xr:uid="{25CFD45B-906E-4B5E-B911-32898C221405}"/>
    <hyperlink ref="N39" r:id="rId13" xr:uid="{134FF668-6DBF-4466-B479-0F0EB4B70C6F}"/>
    <hyperlink ref="N40" r:id="rId14" xr:uid="{B3832D51-E16D-43AB-BC6E-6AD8513EC737}"/>
    <hyperlink ref="N42" r:id="rId15" xr:uid="{A59CABD2-95E3-46B4-9407-F435E0B742B7}"/>
    <hyperlink ref="N44" r:id="rId16" xr:uid="{A16A9392-E773-42B2-88D2-C495D5135D1B}"/>
    <hyperlink ref="N46" r:id="rId17" xr:uid="{2B76C9BB-124F-4A82-B31D-82F766C66ECD}"/>
    <hyperlink ref="N47" r:id="rId18" xr:uid="{AFC29ED4-0582-4F1B-BC37-FC5544EF9671}"/>
    <hyperlink ref="N48" r:id="rId19" xr:uid="{0F359584-FF0B-4E6A-843E-82CA138DD2C6}"/>
    <hyperlink ref="M4" r:id="rId20" xr:uid="{7A8CC2D2-8843-4595-A60B-8AA7000AFC4A}"/>
    <hyperlink ref="M5" r:id="rId21" xr:uid="{327B7FD8-EE2B-4DA9-A544-2171F528E4E4}"/>
    <hyperlink ref="M6" r:id="rId22" xr:uid="{FFF3AC2D-D0C2-4E6F-8D8A-B15C787D3B3D}"/>
    <hyperlink ref="M7" r:id="rId23" xr:uid="{307D041A-45E6-4A7C-A2A9-8BF719279868}"/>
    <hyperlink ref="M8" r:id="rId24" xr:uid="{B49AB22B-B859-487A-8ABD-C8133E2BD9C7}"/>
    <hyperlink ref="M9" r:id="rId25" xr:uid="{EB154319-D471-43ED-9456-45930E7B3AA4}"/>
    <hyperlink ref="M10" r:id="rId26" xr:uid="{87D56190-F1E7-49E7-8853-AC924D349551}"/>
    <hyperlink ref="M11" r:id="rId27" xr:uid="{F66FE298-82E4-4882-81E8-7DE122D53B11}"/>
    <hyperlink ref="M12" r:id="rId28" xr:uid="{33CD95F7-7F0A-4AA8-BB16-E34F70619F60}"/>
    <hyperlink ref="M13" r:id="rId29" xr:uid="{828629A2-8832-4C42-B777-F8D6324A6E60}"/>
    <hyperlink ref="M14" r:id="rId30" xr:uid="{FF1568DA-9C0E-4169-83B5-21D8AC4466EE}"/>
    <hyperlink ref="M15" r:id="rId31" xr:uid="{4A25A5B2-2C86-4184-8BFA-303DD705D8E5}"/>
    <hyperlink ref="M16" r:id="rId32" xr:uid="{3445D4F4-F0D5-4A95-9D5D-8EE47E9DC966}"/>
    <hyperlink ref="M17" r:id="rId33" xr:uid="{E44F0AAF-358B-48EA-BE80-F0EE0FFC3E83}"/>
    <hyperlink ref="M18" r:id="rId34" xr:uid="{E910768A-8E38-4385-BC22-7E0F5E2925D9}"/>
    <hyperlink ref="M19" r:id="rId35" xr:uid="{97E368EE-D278-4DF5-A7CD-072CD04C1E6A}"/>
    <hyperlink ref="M20" r:id="rId36" xr:uid="{2EE08DC3-BE78-4FEA-BA43-064B0C5FFBE9}"/>
    <hyperlink ref="M21" r:id="rId37" xr:uid="{2817963D-7FA6-4C0E-9517-8D2344D8B206}"/>
    <hyperlink ref="M22" r:id="rId38" xr:uid="{768C5891-917D-429B-8E30-C4F7F7B4C4EF}"/>
    <hyperlink ref="M23" r:id="rId39" xr:uid="{3F3B81D9-82A1-43B8-976A-406A68C8A6D0}"/>
    <hyperlink ref="M24" r:id="rId40" xr:uid="{9F95607E-153C-4B35-8D44-4B09B7C32F7C}"/>
    <hyperlink ref="M25" r:id="rId41" xr:uid="{CEAD4487-87AB-4A1B-8652-46E951D0B51E}"/>
    <hyperlink ref="M26" r:id="rId42" xr:uid="{37D0E4EC-312C-4A48-B5EC-731AD43C39CD}"/>
    <hyperlink ref="M27" r:id="rId43" xr:uid="{4C729EBA-B10F-40F6-AD18-AD0DAAEC3E88}"/>
    <hyperlink ref="M28" r:id="rId44" xr:uid="{A6A73068-F2FD-40E4-97E6-5B87B0F67FD0}"/>
    <hyperlink ref="M29" r:id="rId45" xr:uid="{FDC58549-60BB-4D61-8222-F4A3FF1D247A}"/>
    <hyperlink ref="M32" r:id="rId46" xr:uid="{01C117FE-3BC4-43C9-9EA2-BE56B7935329}"/>
    <hyperlink ref="M31" r:id="rId47" xr:uid="{C868A2F2-41E1-448E-8C84-AE2387F7A404}"/>
    <hyperlink ref="M30" r:id="rId48" xr:uid="{638B9696-139D-465B-89A5-72F0DFB917C7}"/>
    <hyperlink ref="M33" r:id="rId49" xr:uid="{F6DDF27C-1B05-4625-B462-085C88A71A99}"/>
    <hyperlink ref="M34" r:id="rId50" xr:uid="{A6AB8148-8968-4111-B35A-FB40B845BC20}"/>
    <hyperlink ref="M35" r:id="rId51" xr:uid="{50D91340-1B9D-4258-B320-8DA6F2D3F4BF}"/>
    <hyperlink ref="M36" r:id="rId52" display="https://www.newspapers.com/article/the-philadelphia-inquirer-ron-jaworski-p/204432106/" xr:uid="{BAA2A0B7-5EC0-4798-8707-4C0D0871C300}"/>
    <hyperlink ref="M37" r:id="rId53" xr:uid="{1EA2EEF1-DBDB-4623-9A26-BBA527B2DA2C}"/>
    <hyperlink ref="M38" r:id="rId54" xr:uid="{1F05D345-A29E-4E87-9B51-571FACD566BA}"/>
    <hyperlink ref="M39" r:id="rId55" xr:uid="{7E0932A7-1185-444B-A43F-EA0CA742F279}"/>
    <hyperlink ref="M40" r:id="rId56" xr:uid="{60A1E133-CEE0-4063-9342-101290DF1FBB}"/>
    <hyperlink ref="M41" r:id="rId57" display="https://www.newspapers.com/article/the-macon-telegraph-pass-from-david-arch/204433042/" xr:uid="{C392FCC6-919C-43D6-AE7D-47C8E50F9F3C}"/>
    <hyperlink ref="M42" r:id="rId58" display="https://www.newspapers.com/article/the-news-tribune-largent-singleton-vs-fa/200620604/" xr:uid="{FCA9BE18-1BA0-40E3-8A57-0DD7B862F4A0}"/>
    <hyperlink ref="M43" r:id="rId59" xr:uid="{D780F049-00B6-4C6F-910A-7299145CB694}"/>
    <hyperlink ref="M44" r:id="rId60" xr:uid="{3E69DF53-295D-44DA-B69D-8B407D79C40D}"/>
    <hyperlink ref="M45" r:id="rId61" xr:uid="{5D0B2E69-83C2-44CC-A940-C5096868F629}"/>
    <hyperlink ref="M46" r:id="rId62" xr:uid="{6461D073-3657-4FC0-B2C5-3299E19EC920}"/>
    <hyperlink ref="M47" r:id="rId63" xr:uid="{84704C9A-5A68-4584-8707-09FB1F96053F}"/>
    <hyperlink ref="M48" r:id="rId64" xr:uid="{3505CC80-2273-4842-BB58-873E96E15BC5}"/>
  </hyperlinks>
  <pageMargins left="0.25" right="0.25" top="0.75" bottom="0.75" header="0.3" footer="0.3"/>
  <pageSetup scale="45" fitToHeight="0" orientation="landscape" r:id="rId65"/>
  <legacyDrawing r:id="rId66"/>
  <tableParts count="1">
    <tablePart r:id="rId67"/>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42CE91-FC3C-452A-95D5-0BFE7507E8F6}">
  <sheetPr>
    <pageSetUpPr fitToPage="1"/>
  </sheetPr>
  <dimension ref="A1:R60"/>
  <sheetViews>
    <sheetView workbookViewId="0">
      <selection activeCell="R16" sqref="R16"/>
    </sheetView>
  </sheetViews>
  <sheetFormatPr defaultRowHeight="15" x14ac:dyDescent="0.25"/>
  <cols>
    <col min="1" max="1" width="11.42578125" customWidth="1"/>
    <col min="2" max="2" width="12" customWidth="1"/>
    <col min="3" max="3" width="13" customWidth="1"/>
    <col min="4" max="4" width="14.140625" customWidth="1"/>
    <col min="5" max="5" width="12.5703125" customWidth="1"/>
    <col min="6" max="6" width="11.7109375" customWidth="1"/>
    <col min="8" max="9" width="12" customWidth="1"/>
    <col min="10" max="10" width="15.42578125" customWidth="1"/>
    <col min="11" max="11" width="7" customWidth="1"/>
    <col min="12" max="12" width="22.5703125" customWidth="1"/>
    <col min="13" max="13" width="30" customWidth="1"/>
    <col min="14" max="14" width="8.85546875" customWidth="1"/>
    <col min="15" max="16" width="12.140625" style="3" customWidth="1"/>
    <col min="17" max="17" width="15.42578125" style="3" customWidth="1"/>
    <col min="18" max="18" width="61.28515625" customWidth="1"/>
  </cols>
  <sheetData>
    <row r="1" spans="1:18" ht="21" x14ac:dyDescent="0.35">
      <c r="A1" s="13" t="s">
        <v>391</v>
      </c>
    </row>
    <row r="2" spans="1:18" x14ac:dyDescent="0.25">
      <c r="A2" s="25"/>
    </row>
    <row r="3" spans="1:18" ht="30" x14ac:dyDescent="0.25">
      <c r="A3" s="74" t="s">
        <v>222</v>
      </c>
      <c r="B3" s="50" t="s">
        <v>348</v>
      </c>
      <c r="C3" s="50" t="s">
        <v>353</v>
      </c>
      <c r="D3" s="50" t="s">
        <v>347</v>
      </c>
      <c r="E3" s="50" t="s">
        <v>349</v>
      </c>
      <c r="L3" s="12"/>
    </row>
    <row r="4" spans="1:18" x14ac:dyDescent="0.25">
      <c r="A4" t="s">
        <v>114</v>
      </c>
      <c r="B4">
        <f>COUNTIF(Table1[Field Type],"Grass")</f>
        <v>26</v>
      </c>
      <c r="C4" s="19">
        <f>+B4/45</f>
        <v>0.57777777777777772</v>
      </c>
      <c r="D4" s="31">
        <f>1-D5</f>
        <v>0.61515468539829621</v>
      </c>
      <c r="E4" s="34">
        <f>+(B4+B5)-E5</f>
        <v>28.604395604395606</v>
      </c>
    </row>
    <row r="5" spans="1:18" x14ac:dyDescent="0.25">
      <c r="A5" s="17" t="s">
        <v>100</v>
      </c>
      <c r="B5" s="17">
        <f>COUNTIF(Table1[Field Type],"Artificial")</f>
        <v>19</v>
      </c>
      <c r="C5" s="47">
        <f>19/45</f>
        <v>0.42222222222222222</v>
      </c>
      <c r="D5" s="47">
        <f>+G55</f>
        <v>0.38484531460170379</v>
      </c>
      <c r="E5" s="48">
        <f>+J54</f>
        <v>16.395604395604394</v>
      </c>
    </row>
    <row r="6" spans="1:18" ht="15.75" x14ac:dyDescent="0.25">
      <c r="A6" s="49" t="s">
        <v>97</v>
      </c>
      <c r="B6" s="28">
        <f>+B5+B4</f>
        <v>45</v>
      </c>
      <c r="C6" s="51">
        <f t="shared" ref="C6:E6" si="0">+C5+C4</f>
        <v>1</v>
      </c>
      <c r="D6" s="51">
        <f t="shared" si="0"/>
        <v>1</v>
      </c>
      <c r="E6" s="52">
        <f t="shared" si="0"/>
        <v>45</v>
      </c>
      <c r="L6" s="46" t="s">
        <v>403</v>
      </c>
    </row>
    <row r="7" spans="1:18" x14ac:dyDescent="0.25">
      <c r="C7" s="19"/>
      <c r="D7" s="19"/>
      <c r="L7" t="s">
        <v>393</v>
      </c>
    </row>
    <row r="8" spans="1:18" ht="15.75" x14ac:dyDescent="0.25">
      <c r="A8" s="46" t="s">
        <v>346</v>
      </c>
      <c r="H8" s="2"/>
      <c r="L8" t="s">
        <v>394</v>
      </c>
    </row>
    <row r="9" spans="1:18" ht="60" x14ac:dyDescent="0.25">
      <c r="A9" s="55" t="s">
        <v>135</v>
      </c>
      <c r="B9" s="55" t="s">
        <v>136</v>
      </c>
      <c r="C9" s="56" t="s">
        <v>218</v>
      </c>
      <c r="D9" s="56" t="s">
        <v>221</v>
      </c>
      <c r="E9" s="56" t="s">
        <v>217</v>
      </c>
      <c r="F9" s="56" t="s">
        <v>219</v>
      </c>
      <c r="G9" s="56" t="s">
        <v>361</v>
      </c>
      <c r="H9" s="56" t="s">
        <v>360</v>
      </c>
      <c r="I9" s="56" t="s">
        <v>359</v>
      </c>
      <c r="J9" s="56" t="s">
        <v>358</v>
      </c>
      <c r="K9" s="9"/>
      <c r="L9" s="54" t="s">
        <v>1</v>
      </c>
      <c r="M9" s="54" t="s">
        <v>357</v>
      </c>
      <c r="N9" s="45" t="s">
        <v>350</v>
      </c>
      <c r="O9" s="45" t="s">
        <v>354</v>
      </c>
      <c r="P9" s="45" t="s">
        <v>355</v>
      </c>
      <c r="Q9" s="45" t="s">
        <v>356</v>
      </c>
      <c r="R9" s="54" t="s">
        <v>407</v>
      </c>
    </row>
    <row r="10" spans="1:18" x14ac:dyDescent="0.25">
      <c r="A10" s="3">
        <v>1950</v>
      </c>
      <c r="B10" s="3">
        <v>13</v>
      </c>
      <c r="C10" s="3">
        <v>12</v>
      </c>
      <c r="D10" s="3">
        <v>0</v>
      </c>
      <c r="E10" s="3">
        <f t="shared" ref="E10:E53" si="1">(+C10*B10)/2</f>
        <v>78</v>
      </c>
      <c r="F10" s="3">
        <f t="shared" ref="F10:F29" si="2">+E10-G10</f>
        <v>78</v>
      </c>
      <c r="G10" s="3">
        <f t="shared" ref="G10:G53" si="3">+(D10*C10)/2</f>
        <v>0</v>
      </c>
      <c r="H10" s="3">
        <v>1</v>
      </c>
      <c r="I10" s="3">
        <v>0</v>
      </c>
      <c r="J10" s="32">
        <f>+H10*(G10/E10)</f>
        <v>0</v>
      </c>
      <c r="K10" s="32"/>
      <c r="L10" t="s">
        <v>184</v>
      </c>
      <c r="M10" t="s">
        <v>245</v>
      </c>
      <c r="N10" s="3"/>
      <c r="O10" s="3">
        <v>1969</v>
      </c>
      <c r="Q10" s="3">
        <f>1993-O10+1</f>
        <v>25</v>
      </c>
      <c r="R10" t="s">
        <v>185</v>
      </c>
    </row>
    <row r="11" spans="1:18" x14ac:dyDescent="0.25">
      <c r="A11" s="3">
        <v>1951</v>
      </c>
      <c r="B11" s="3">
        <v>12</v>
      </c>
      <c r="C11" s="3">
        <v>12</v>
      </c>
      <c r="D11" s="3">
        <v>0</v>
      </c>
      <c r="E11" s="3">
        <f t="shared" si="1"/>
        <v>72</v>
      </c>
      <c r="F11" s="3">
        <f t="shared" si="2"/>
        <v>72</v>
      </c>
      <c r="G11" s="3">
        <f t="shared" si="3"/>
        <v>0</v>
      </c>
      <c r="H11" s="3">
        <v>2</v>
      </c>
      <c r="I11" s="3">
        <v>0</v>
      </c>
      <c r="J11" s="32">
        <f t="shared" ref="J11:J53" si="4">+H11*(G11/E11)</f>
        <v>0</v>
      </c>
      <c r="K11" s="32"/>
      <c r="L11" t="s">
        <v>183</v>
      </c>
      <c r="M11" t="s">
        <v>127</v>
      </c>
      <c r="N11" s="3" t="s">
        <v>7</v>
      </c>
      <c r="O11" s="3">
        <v>1970</v>
      </c>
      <c r="Q11" s="3">
        <f>1993-O11+1</f>
        <v>24</v>
      </c>
      <c r="R11" t="s">
        <v>352</v>
      </c>
    </row>
    <row r="12" spans="1:18" x14ac:dyDescent="0.25">
      <c r="A12" s="3">
        <v>1952</v>
      </c>
      <c r="B12" s="3">
        <v>12</v>
      </c>
      <c r="C12" s="3">
        <v>12</v>
      </c>
      <c r="D12" s="3">
        <v>0</v>
      </c>
      <c r="E12" s="3">
        <f t="shared" si="1"/>
        <v>72</v>
      </c>
      <c r="F12" s="3">
        <f t="shared" si="2"/>
        <v>72</v>
      </c>
      <c r="G12" s="3">
        <f t="shared" si="3"/>
        <v>0</v>
      </c>
      <c r="H12" s="3">
        <v>3</v>
      </c>
      <c r="I12" s="3">
        <v>0</v>
      </c>
      <c r="J12" s="32">
        <f t="shared" si="4"/>
        <v>0</v>
      </c>
      <c r="K12" s="32"/>
      <c r="L12" t="s">
        <v>186</v>
      </c>
      <c r="M12" t="s">
        <v>187</v>
      </c>
      <c r="N12" s="3"/>
      <c r="O12" s="3">
        <v>1970</v>
      </c>
      <c r="Q12" s="3">
        <f>1993-O12+1</f>
        <v>24</v>
      </c>
      <c r="R12" t="s">
        <v>215</v>
      </c>
    </row>
    <row r="13" spans="1:18" x14ac:dyDescent="0.25">
      <c r="A13" s="3">
        <v>1953</v>
      </c>
      <c r="B13" s="3">
        <v>12</v>
      </c>
      <c r="C13" s="3">
        <v>12</v>
      </c>
      <c r="D13" s="3">
        <v>0</v>
      </c>
      <c r="E13" s="3">
        <f t="shared" si="1"/>
        <v>72</v>
      </c>
      <c r="F13" s="3">
        <f t="shared" si="2"/>
        <v>72</v>
      </c>
      <c r="G13" s="3">
        <f t="shared" si="3"/>
        <v>0</v>
      </c>
      <c r="H13" s="3">
        <v>0</v>
      </c>
      <c r="I13" s="3">
        <v>0</v>
      </c>
      <c r="J13" s="32">
        <f t="shared" si="4"/>
        <v>0</v>
      </c>
      <c r="K13" s="32"/>
      <c r="L13" t="s">
        <v>188</v>
      </c>
      <c r="M13" t="s">
        <v>126</v>
      </c>
      <c r="N13" s="3" t="s">
        <v>7</v>
      </c>
      <c r="O13" s="3">
        <v>1970</v>
      </c>
      <c r="Q13" s="3">
        <f>1993-O13+1</f>
        <v>24</v>
      </c>
      <c r="R13" t="s">
        <v>189</v>
      </c>
    </row>
    <row r="14" spans="1:18" x14ac:dyDescent="0.25">
      <c r="A14" s="3">
        <v>1954</v>
      </c>
      <c r="B14" s="3">
        <v>12</v>
      </c>
      <c r="C14" s="3">
        <v>12</v>
      </c>
      <c r="D14" s="3">
        <v>0</v>
      </c>
      <c r="E14" s="3">
        <f t="shared" si="1"/>
        <v>72</v>
      </c>
      <c r="F14" s="3">
        <f t="shared" si="2"/>
        <v>72</v>
      </c>
      <c r="G14" s="3">
        <f t="shared" si="3"/>
        <v>0</v>
      </c>
      <c r="H14" s="3">
        <v>2</v>
      </c>
      <c r="I14" s="3">
        <v>0</v>
      </c>
      <c r="J14" s="32">
        <f t="shared" si="4"/>
        <v>0</v>
      </c>
      <c r="K14" s="32"/>
      <c r="L14" t="s">
        <v>190</v>
      </c>
      <c r="M14" t="s">
        <v>191</v>
      </c>
      <c r="N14" s="3"/>
      <c r="O14" s="3">
        <v>1970</v>
      </c>
      <c r="P14" s="3">
        <v>1988</v>
      </c>
      <c r="Q14" s="3">
        <f>+P14-O14</f>
        <v>18</v>
      </c>
      <c r="R14" t="s">
        <v>395</v>
      </c>
    </row>
    <row r="15" spans="1:18" x14ac:dyDescent="0.25">
      <c r="A15" s="3">
        <v>1955</v>
      </c>
      <c r="B15" s="3">
        <v>12</v>
      </c>
      <c r="C15" s="3">
        <v>12</v>
      </c>
      <c r="D15" s="3">
        <v>0</v>
      </c>
      <c r="E15" s="3">
        <f t="shared" si="1"/>
        <v>72</v>
      </c>
      <c r="F15" s="3">
        <f t="shared" si="2"/>
        <v>72</v>
      </c>
      <c r="G15" s="3">
        <f t="shared" si="3"/>
        <v>0</v>
      </c>
      <c r="H15" s="3">
        <v>0</v>
      </c>
      <c r="I15" s="3">
        <v>0</v>
      </c>
      <c r="J15" s="32">
        <f t="shared" si="4"/>
        <v>0</v>
      </c>
      <c r="K15" s="32"/>
      <c r="L15" t="s">
        <v>211</v>
      </c>
      <c r="M15" t="s">
        <v>128</v>
      </c>
      <c r="N15" s="3" t="s">
        <v>7</v>
      </c>
      <c r="O15" s="3">
        <v>1970</v>
      </c>
      <c r="P15" s="3">
        <v>1976</v>
      </c>
      <c r="Q15" s="3">
        <f>+P15-O15</f>
        <v>6</v>
      </c>
      <c r="R15" t="s">
        <v>401</v>
      </c>
    </row>
    <row r="16" spans="1:18" x14ac:dyDescent="0.25">
      <c r="A16" s="3">
        <v>1956</v>
      </c>
      <c r="B16" s="3">
        <v>12</v>
      </c>
      <c r="C16" s="3">
        <v>12</v>
      </c>
      <c r="D16" s="3">
        <v>0</v>
      </c>
      <c r="E16" s="3">
        <f t="shared" si="1"/>
        <v>72</v>
      </c>
      <c r="F16" s="3">
        <f t="shared" si="2"/>
        <v>72</v>
      </c>
      <c r="G16" s="3">
        <f t="shared" si="3"/>
        <v>0</v>
      </c>
      <c r="H16" s="3">
        <v>0</v>
      </c>
      <c r="I16" s="3">
        <v>0</v>
      </c>
      <c r="J16" s="32">
        <f t="shared" si="4"/>
        <v>0</v>
      </c>
      <c r="K16" s="32"/>
      <c r="L16" t="s">
        <v>193</v>
      </c>
      <c r="M16" t="s">
        <v>118</v>
      </c>
      <c r="N16" s="3"/>
      <c r="O16" s="3">
        <v>1971</v>
      </c>
      <c r="P16" s="3">
        <v>1979</v>
      </c>
      <c r="Q16" s="3">
        <f>+P16-O16</f>
        <v>8</v>
      </c>
      <c r="R16" t="s">
        <v>396</v>
      </c>
    </row>
    <row r="17" spans="1:18" x14ac:dyDescent="0.25">
      <c r="A17" s="3">
        <v>1957</v>
      </c>
      <c r="B17" s="3">
        <v>12</v>
      </c>
      <c r="C17" s="3">
        <v>12</v>
      </c>
      <c r="D17" s="3">
        <v>0</v>
      </c>
      <c r="E17" s="3">
        <f t="shared" si="1"/>
        <v>72</v>
      </c>
      <c r="F17" s="3">
        <f t="shared" si="2"/>
        <v>72</v>
      </c>
      <c r="G17" s="3">
        <f t="shared" si="3"/>
        <v>0</v>
      </c>
      <c r="H17" s="3">
        <v>0</v>
      </c>
      <c r="I17" s="3">
        <v>0</v>
      </c>
      <c r="J17" s="32">
        <f t="shared" si="4"/>
        <v>0</v>
      </c>
      <c r="K17" s="32"/>
      <c r="L17" t="s">
        <v>194</v>
      </c>
      <c r="M17" t="s">
        <v>195</v>
      </c>
      <c r="N17" s="3"/>
      <c r="O17" s="3">
        <v>1971</v>
      </c>
      <c r="Q17" s="3">
        <f>1993-O17+1</f>
        <v>23</v>
      </c>
      <c r="R17" t="s">
        <v>402</v>
      </c>
    </row>
    <row r="18" spans="1:18" x14ac:dyDescent="0.25">
      <c r="A18" s="3">
        <v>1958</v>
      </c>
      <c r="B18" s="3">
        <v>12</v>
      </c>
      <c r="C18" s="3">
        <v>12</v>
      </c>
      <c r="D18" s="3">
        <v>0</v>
      </c>
      <c r="E18" s="3">
        <f t="shared" si="1"/>
        <v>72</v>
      </c>
      <c r="F18" s="3">
        <f t="shared" si="2"/>
        <v>72</v>
      </c>
      <c r="G18" s="3">
        <f t="shared" si="3"/>
        <v>0</v>
      </c>
      <c r="H18" s="3">
        <v>0</v>
      </c>
      <c r="I18" s="3">
        <v>0</v>
      </c>
      <c r="J18" s="32">
        <f t="shared" si="4"/>
        <v>0</v>
      </c>
      <c r="K18" s="32"/>
      <c r="L18" t="s">
        <v>196</v>
      </c>
      <c r="M18" t="s">
        <v>115</v>
      </c>
      <c r="N18" s="3"/>
      <c r="O18" s="3">
        <v>1971</v>
      </c>
      <c r="P18" s="3">
        <v>1988</v>
      </c>
      <c r="Q18" s="3">
        <f>+P18-O18</f>
        <v>17</v>
      </c>
      <c r="R18" t="s">
        <v>397</v>
      </c>
    </row>
    <row r="19" spans="1:18" x14ac:dyDescent="0.25">
      <c r="A19" s="3">
        <v>1959</v>
      </c>
      <c r="B19" s="3">
        <v>12</v>
      </c>
      <c r="C19" s="3">
        <v>12</v>
      </c>
      <c r="D19" s="3">
        <v>0</v>
      </c>
      <c r="E19" s="3">
        <f t="shared" si="1"/>
        <v>72</v>
      </c>
      <c r="F19" s="3">
        <f t="shared" si="2"/>
        <v>72</v>
      </c>
      <c r="G19" s="3">
        <f t="shared" si="3"/>
        <v>0</v>
      </c>
      <c r="H19" s="3">
        <v>0</v>
      </c>
      <c r="I19" s="3">
        <v>0</v>
      </c>
      <c r="J19" s="32">
        <f t="shared" si="4"/>
        <v>0</v>
      </c>
      <c r="K19" s="32"/>
      <c r="L19" t="s">
        <v>203</v>
      </c>
      <c r="M19" t="s">
        <v>244</v>
      </c>
      <c r="N19" s="3"/>
      <c r="O19" s="3">
        <v>1971</v>
      </c>
      <c r="Q19" s="3">
        <f>1993-O19+1</f>
        <v>23</v>
      </c>
      <c r="R19" t="s">
        <v>408</v>
      </c>
    </row>
    <row r="20" spans="1:18" x14ac:dyDescent="0.25">
      <c r="A20" s="3">
        <v>1960</v>
      </c>
      <c r="B20" s="3">
        <v>13</v>
      </c>
      <c r="C20" s="3">
        <v>12</v>
      </c>
      <c r="D20" s="3">
        <v>0</v>
      </c>
      <c r="E20" s="3">
        <f t="shared" si="1"/>
        <v>78</v>
      </c>
      <c r="F20" s="3">
        <f t="shared" si="2"/>
        <v>78</v>
      </c>
      <c r="G20" s="3">
        <f t="shared" si="3"/>
        <v>0</v>
      </c>
      <c r="H20" s="3">
        <v>0</v>
      </c>
      <c r="I20" s="3">
        <v>0</v>
      </c>
      <c r="J20" s="32">
        <f t="shared" si="4"/>
        <v>0</v>
      </c>
      <c r="K20" s="32"/>
      <c r="L20" t="s">
        <v>205</v>
      </c>
      <c r="M20" t="s">
        <v>206</v>
      </c>
      <c r="N20" s="3" t="s">
        <v>7</v>
      </c>
      <c r="O20" s="3">
        <v>1971</v>
      </c>
      <c r="P20" s="3">
        <v>1990</v>
      </c>
      <c r="Q20" s="3">
        <f>+P20-O20</f>
        <v>19</v>
      </c>
      <c r="R20" t="s">
        <v>207</v>
      </c>
    </row>
    <row r="21" spans="1:18" x14ac:dyDescent="0.25">
      <c r="A21" s="3">
        <v>1961</v>
      </c>
      <c r="B21" s="3">
        <v>14</v>
      </c>
      <c r="C21" s="3">
        <v>14</v>
      </c>
      <c r="D21" s="3">
        <v>0</v>
      </c>
      <c r="E21" s="3">
        <f t="shared" si="1"/>
        <v>98</v>
      </c>
      <c r="F21" s="3">
        <f t="shared" si="2"/>
        <v>98</v>
      </c>
      <c r="G21" s="3">
        <f t="shared" si="3"/>
        <v>0</v>
      </c>
      <c r="H21" s="3">
        <v>0</v>
      </c>
      <c r="I21" s="3">
        <v>0</v>
      </c>
      <c r="J21" s="32">
        <f t="shared" si="4"/>
        <v>0</v>
      </c>
      <c r="K21" s="32"/>
      <c r="L21" t="s">
        <v>197</v>
      </c>
      <c r="M21" t="s">
        <v>198</v>
      </c>
      <c r="N21" s="3" t="s">
        <v>7</v>
      </c>
      <c r="O21" s="3">
        <v>1972</v>
      </c>
      <c r="Q21" s="3">
        <f t="shared" ref="Q21:Q29" si="5">1993-O21+1</f>
        <v>22</v>
      </c>
      <c r="R21" t="s">
        <v>199</v>
      </c>
    </row>
    <row r="22" spans="1:18" x14ac:dyDescent="0.25">
      <c r="A22" s="3">
        <v>1962</v>
      </c>
      <c r="B22" s="3">
        <v>14</v>
      </c>
      <c r="C22" s="3">
        <v>14</v>
      </c>
      <c r="D22" s="3">
        <v>0</v>
      </c>
      <c r="E22" s="3">
        <f t="shared" si="1"/>
        <v>98</v>
      </c>
      <c r="F22" s="3">
        <f t="shared" si="2"/>
        <v>98</v>
      </c>
      <c r="G22" s="3">
        <f t="shared" si="3"/>
        <v>0</v>
      </c>
      <c r="H22" s="3">
        <v>2</v>
      </c>
      <c r="I22" s="3">
        <v>0</v>
      </c>
      <c r="J22" s="32">
        <f t="shared" si="4"/>
        <v>0</v>
      </c>
      <c r="K22" s="32"/>
      <c r="L22" t="s">
        <v>200</v>
      </c>
      <c r="M22" t="s">
        <v>122</v>
      </c>
      <c r="N22" s="3" t="s">
        <v>7</v>
      </c>
      <c r="O22" s="3">
        <v>1973</v>
      </c>
      <c r="Q22" s="3">
        <f t="shared" si="5"/>
        <v>21</v>
      </c>
      <c r="R22" t="s">
        <v>404</v>
      </c>
    </row>
    <row r="23" spans="1:18" x14ac:dyDescent="0.25">
      <c r="A23" s="3">
        <v>1963</v>
      </c>
      <c r="B23" s="3">
        <v>14</v>
      </c>
      <c r="C23" s="3">
        <v>14</v>
      </c>
      <c r="D23" s="3">
        <v>0</v>
      </c>
      <c r="E23" s="3">
        <f t="shared" si="1"/>
        <v>98</v>
      </c>
      <c r="F23" s="3">
        <f t="shared" si="2"/>
        <v>98</v>
      </c>
      <c r="G23" s="3">
        <f t="shared" si="3"/>
        <v>0</v>
      </c>
      <c r="H23" s="3">
        <v>0</v>
      </c>
      <c r="I23" s="3">
        <v>0</v>
      </c>
      <c r="J23" s="32">
        <f t="shared" si="4"/>
        <v>0</v>
      </c>
      <c r="K23" s="32"/>
      <c r="L23" t="s">
        <v>201</v>
      </c>
      <c r="M23" t="s">
        <v>202</v>
      </c>
      <c r="N23" s="3"/>
      <c r="O23" s="3">
        <v>1975</v>
      </c>
      <c r="Q23" s="3">
        <f t="shared" si="5"/>
        <v>19</v>
      </c>
      <c r="R23" t="s">
        <v>212</v>
      </c>
    </row>
    <row r="24" spans="1:18" x14ac:dyDescent="0.25">
      <c r="A24" s="3">
        <v>1964</v>
      </c>
      <c r="B24" s="3">
        <v>14</v>
      </c>
      <c r="C24" s="3">
        <v>14</v>
      </c>
      <c r="D24" s="3">
        <v>0</v>
      </c>
      <c r="E24" s="3">
        <f t="shared" si="1"/>
        <v>98</v>
      </c>
      <c r="F24" s="3">
        <f t="shared" si="2"/>
        <v>98</v>
      </c>
      <c r="G24" s="3">
        <f t="shared" si="3"/>
        <v>0</v>
      </c>
      <c r="H24" s="3">
        <v>0</v>
      </c>
      <c r="I24" s="3">
        <v>0</v>
      </c>
      <c r="J24" s="32">
        <f t="shared" si="4"/>
        <v>0</v>
      </c>
      <c r="K24" s="32"/>
      <c r="L24" t="s">
        <v>204</v>
      </c>
      <c r="M24" t="s">
        <v>130</v>
      </c>
      <c r="N24" s="3"/>
      <c r="O24" s="3">
        <v>1976</v>
      </c>
      <c r="Q24" s="3">
        <f t="shared" si="5"/>
        <v>18</v>
      </c>
      <c r="R24" t="s">
        <v>351</v>
      </c>
    </row>
    <row r="25" spans="1:18" x14ac:dyDescent="0.25">
      <c r="A25" s="3">
        <v>1965</v>
      </c>
      <c r="B25" s="3">
        <v>14</v>
      </c>
      <c r="C25" s="3">
        <v>14</v>
      </c>
      <c r="D25" s="3">
        <v>0</v>
      </c>
      <c r="E25" s="3">
        <f t="shared" si="1"/>
        <v>98</v>
      </c>
      <c r="F25" s="3">
        <f t="shared" si="2"/>
        <v>98</v>
      </c>
      <c r="G25" s="3">
        <f t="shared" si="3"/>
        <v>0</v>
      </c>
      <c r="H25" s="3">
        <v>1</v>
      </c>
      <c r="I25" s="3">
        <v>0</v>
      </c>
      <c r="J25" s="32">
        <f t="shared" si="4"/>
        <v>0</v>
      </c>
      <c r="K25" s="32"/>
      <c r="L25" t="s">
        <v>213</v>
      </c>
      <c r="M25" s="2" t="s">
        <v>129</v>
      </c>
      <c r="N25" s="3"/>
      <c r="O25" s="3">
        <v>1976</v>
      </c>
      <c r="Q25" s="3">
        <f t="shared" si="5"/>
        <v>18</v>
      </c>
      <c r="R25" t="s">
        <v>216</v>
      </c>
    </row>
    <row r="26" spans="1:18" x14ac:dyDescent="0.25">
      <c r="A26" s="3">
        <v>1966</v>
      </c>
      <c r="B26" s="3">
        <v>15</v>
      </c>
      <c r="C26" s="3">
        <v>14</v>
      </c>
      <c r="D26" s="3">
        <v>0</v>
      </c>
      <c r="E26" s="3">
        <f t="shared" si="1"/>
        <v>105</v>
      </c>
      <c r="F26" s="3">
        <f t="shared" si="2"/>
        <v>105</v>
      </c>
      <c r="G26" s="3">
        <f t="shared" si="3"/>
        <v>0</v>
      </c>
      <c r="H26" s="3">
        <v>2</v>
      </c>
      <c r="I26" s="3">
        <v>0</v>
      </c>
      <c r="J26" s="32">
        <f t="shared" si="4"/>
        <v>0</v>
      </c>
      <c r="K26" s="32"/>
      <c r="L26" t="s">
        <v>208</v>
      </c>
      <c r="M26" t="s">
        <v>209</v>
      </c>
      <c r="N26" s="3"/>
      <c r="O26" s="3">
        <v>1982</v>
      </c>
      <c r="Q26" s="3">
        <f t="shared" si="5"/>
        <v>12</v>
      </c>
      <c r="R26" t="s">
        <v>405</v>
      </c>
    </row>
    <row r="27" spans="1:18" x14ac:dyDescent="0.25">
      <c r="A27" s="3">
        <v>1967</v>
      </c>
      <c r="B27" s="3">
        <v>16</v>
      </c>
      <c r="C27" s="3">
        <v>14</v>
      </c>
      <c r="D27" s="3">
        <v>0</v>
      </c>
      <c r="E27" s="3">
        <f t="shared" si="1"/>
        <v>112</v>
      </c>
      <c r="F27" s="3">
        <f t="shared" si="2"/>
        <v>112</v>
      </c>
      <c r="G27" s="3">
        <f t="shared" si="3"/>
        <v>0</v>
      </c>
      <c r="H27" s="3">
        <v>0</v>
      </c>
      <c r="I27" s="3">
        <v>0</v>
      </c>
      <c r="J27" s="32">
        <f t="shared" si="4"/>
        <v>0</v>
      </c>
      <c r="K27" s="32"/>
      <c r="L27" t="s">
        <v>214</v>
      </c>
      <c r="M27" t="s">
        <v>129</v>
      </c>
      <c r="N27" s="3" t="s">
        <v>7</v>
      </c>
      <c r="O27" s="3">
        <v>1984</v>
      </c>
      <c r="Q27" s="3">
        <f t="shared" si="5"/>
        <v>10</v>
      </c>
      <c r="R27" t="s">
        <v>398</v>
      </c>
    </row>
    <row r="28" spans="1:18" x14ac:dyDescent="0.25">
      <c r="A28" s="3">
        <v>1968</v>
      </c>
      <c r="B28" s="3">
        <v>16</v>
      </c>
      <c r="C28" s="3">
        <v>14</v>
      </c>
      <c r="D28" s="3">
        <v>0</v>
      </c>
      <c r="E28" s="3">
        <f t="shared" si="1"/>
        <v>112</v>
      </c>
      <c r="F28" s="3">
        <f t="shared" si="2"/>
        <v>112</v>
      </c>
      <c r="G28" s="3">
        <f t="shared" si="3"/>
        <v>0</v>
      </c>
      <c r="H28" s="3">
        <v>0</v>
      </c>
      <c r="I28" s="3">
        <v>0</v>
      </c>
      <c r="J28" s="32">
        <f t="shared" si="4"/>
        <v>0</v>
      </c>
      <c r="K28" s="32"/>
      <c r="L28" t="s">
        <v>220</v>
      </c>
      <c r="M28" t="s">
        <v>210</v>
      </c>
      <c r="N28" s="3"/>
      <c r="O28" s="3">
        <v>1984</v>
      </c>
      <c r="Q28" s="3">
        <f t="shared" si="5"/>
        <v>10</v>
      </c>
      <c r="R28" t="s">
        <v>189</v>
      </c>
    </row>
    <row r="29" spans="1:18" x14ac:dyDescent="0.25">
      <c r="A29" s="3">
        <v>1969</v>
      </c>
      <c r="B29" s="3">
        <v>16</v>
      </c>
      <c r="C29" s="3">
        <v>14</v>
      </c>
      <c r="D29" s="3">
        <v>1</v>
      </c>
      <c r="E29" s="3">
        <f t="shared" si="1"/>
        <v>112</v>
      </c>
      <c r="F29" s="3">
        <f t="shared" si="2"/>
        <v>105</v>
      </c>
      <c r="G29" s="3">
        <f t="shared" si="3"/>
        <v>7</v>
      </c>
      <c r="H29" s="3">
        <v>0</v>
      </c>
      <c r="I29" s="3">
        <v>0</v>
      </c>
      <c r="J29" s="32">
        <f t="shared" si="4"/>
        <v>0</v>
      </c>
      <c r="K29" s="32"/>
      <c r="L29" t="s">
        <v>192</v>
      </c>
      <c r="M29" s="2" t="s">
        <v>399</v>
      </c>
      <c r="N29" s="3"/>
      <c r="O29" s="3">
        <v>1992</v>
      </c>
      <c r="Q29" s="3">
        <f t="shared" si="5"/>
        <v>2</v>
      </c>
      <c r="R29" t="s">
        <v>400</v>
      </c>
    </row>
    <row r="30" spans="1:18" x14ac:dyDescent="0.25">
      <c r="A30" s="3">
        <v>1970</v>
      </c>
      <c r="B30" s="3">
        <v>26</v>
      </c>
      <c r="C30" s="3">
        <v>14</v>
      </c>
      <c r="D30" s="3">
        <v>6</v>
      </c>
      <c r="E30" s="3">
        <f t="shared" si="1"/>
        <v>182</v>
      </c>
      <c r="F30" s="3">
        <f t="shared" ref="F30:F53" si="6">+E30-G30</f>
        <v>140</v>
      </c>
      <c r="G30" s="3">
        <f t="shared" si="3"/>
        <v>42</v>
      </c>
      <c r="H30" s="3">
        <v>0</v>
      </c>
      <c r="I30" s="3">
        <v>0</v>
      </c>
      <c r="J30" s="32">
        <f t="shared" si="4"/>
        <v>0</v>
      </c>
      <c r="K30" s="32"/>
    </row>
    <row r="31" spans="1:18" x14ac:dyDescent="0.25">
      <c r="A31" s="3">
        <v>1971</v>
      </c>
      <c r="B31" s="3">
        <v>26</v>
      </c>
      <c r="C31" s="3">
        <v>14</v>
      </c>
      <c r="D31" s="3">
        <v>11</v>
      </c>
      <c r="E31" s="3">
        <f t="shared" si="1"/>
        <v>182</v>
      </c>
      <c r="F31" s="3">
        <f t="shared" si="6"/>
        <v>105</v>
      </c>
      <c r="G31" s="3">
        <f t="shared" si="3"/>
        <v>77</v>
      </c>
      <c r="H31" s="3">
        <v>6</v>
      </c>
      <c r="I31" s="3">
        <v>3</v>
      </c>
      <c r="J31" s="32">
        <f t="shared" si="4"/>
        <v>2.5384615384615383</v>
      </c>
      <c r="K31" s="32"/>
    </row>
    <row r="32" spans="1:18" x14ac:dyDescent="0.25">
      <c r="A32" s="3">
        <v>1972</v>
      </c>
      <c r="B32" s="3">
        <v>26</v>
      </c>
      <c r="C32" s="3">
        <v>14</v>
      </c>
      <c r="D32" s="3">
        <v>12</v>
      </c>
      <c r="E32" s="3">
        <f t="shared" si="1"/>
        <v>182</v>
      </c>
      <c r="F32" s="3">
        <f t="shared" si="6"/>
        <v>98</v>
      </c>
      <c r="G32" s="3">
        <f t="shared" si="3"/>
        <v>84</v>
      </c>
      <c r="H32" s="3">
        <v>2</v>
      </c>
      <c r="I32" s="3">
        <v>1</v>
      </c>
      <c r="J32" s="32">
        <f t="shared" si="4"/>
        <v>0.92307692307692313</v>
      </c>
      <c r="K32" s="32"/>
    </row>
    <row r="33" spans="1:11" x14ac:dyDescent="0.25">
      <c r="A33" s="3">
        <v>1973</v>
      </c>
      <c r="B33" s="3">
        <v>26</v>
      </c>
      <c r="C33" s="3">
        <v>14</v>
      </c>
      <c r="D33" s="3">
        <v>13</v>
      </c>
      <c r="E33" s="3">
        <f t="shared" si="1"/>
        <v>182</v>
      </c>
      <c r="F33" s="3">
        <f t="shared" si="6"/>
        <v>91</v>
      </c>
      <c r="G33" s="3">
        <f t="shared" si="3"/>
        <v>91</v>
      </c>
      <c r="H33" s="3">
        <v>3</v>
      </c>
      <c r="I33" s="3">
        <v>1</v>
      </c>
      <c r="J33" s="32">
        <f t="shared" si="4"/>
        <v>1.5</v>
      </c>
      <c r="K33" s="32"/>
    </row>
    <row r="34" spans="1:11" x14ac:dyDescent="0.25">
      <c r="A34" s="3">
        <v>1974</v>
      </c>
      <c r="B34" s="3">
        <v>26</v>
      </c>
      <c r="C34" s="3">
        <v>14</v>
      </c>
      <c r="D34" s="3">
        <v>13</v>
      </c>
      <c r="E34" s="3">
        <f t="shared" si="1"/>
        <v>182</v>
      </c>
      <c r="F34" s="3">
        <f t="shared" si="6"/>
        <v>91</v>
      </c>
      <c r="G34" s="3">
        <f t="shared" si="3"/>
        <v>91</v>
      </c>
      <c r="H34" s="3">
        <v>0</v>
      </c>
      <c r="I34" s="3">
        <v>0</v>
      </c>
      <c r="J34" s="32">
        <f t="shared" si="4"/>
        <v>0</v>
      </c>
      <c r="K34" s="32"/>
    </row>
    <row r="35" spans="1:11" x14ac:dyDescent="0.25">
      <c r="A35" s="3">
        <v>1975</v>
      </c>
      <c r="B35" s="3">
        <v>26</v>
      </c>
      <c r="C35" s="3">
        <v>14</v>
      </c>
      <c r="D35" s="3">
        <v>14</v>
      </c>
      <c r="E35" s="3">
        <f t="shared" si="1"/>
        <v>182</v>
      </c>
      <c r="F35" s="3">
        <f t="shared" si="6"/>
        <v>84</v>
      </c>
      <c r="G35" s="3">
        <f t="shared" si="3"/>
        <v>98</v>
      </c>
      <c r="H35" s="3">
        <v>2</v>
      </c>
      <c r="I35" s="3">
        <v>1</v>
      </c>
      <c r="J35" s="32">
        <f t="shared" si="4"/>
        <v>1.0769230769230769</v>
      </c>
      <c r="K35" s="32"/>
    </row>
    <row r="36" spans="1:11" x14ac:dyDescent="0.25">
      <c r="A36" s="3">
        <v>1976</v>
      </c>
      <c r="B36" s="3">
        <v>28</v>
      </c>
      <c r="C36" s="3">
        <v>14</v>
      </c>
      <c r="D36" s="3">
        <v>15</v>
      </c>
      <c r="E36" s="3">
        <f t="shared" si="1"/>
        <v>196</v>
      </c>
      <c r="F36" s="3">
        <f t="shared" si="6"/>
        <v>91</v>
      </c>
      <c r="G36" s="3">
        <f t="shared" si="3"/>
        <v>105</v>
      </c>
      <c r="H36" s="3">
        <v>2</v>
      </c>
      <c r="I36" s="3">
        <v>0</v>
      </c>
      <c r="J36" s="32">
        <f t="shared" si="4"/>
        <v>1.0714285714285714</v>
      </c>
      <c r="K36" s="32"/>
    </row>
    <row r="37" spans="1:11" x14ac:dyDescent="0.25">
      <c r="A37" s="3">
        <v>1977</v>
      </c>
      <c r="B37" s="3">
        <v>28</v>
      </c>
      <c r="C37" s="3">
        <v>14</v>
      </c>
      <c r="D37" s="3">
        <v>15</v>
      </c>
      <c r="E37" s="3">
        <f t="shared" si="1"/>
        <v>196</v>
      </c>
      <c r="F37" s="3">
        <f t="shared" si="6"/>
        <v>91</v>
      </c>
      <c r="G37" s="3">
        <f t="shared" si="3"/>
        <v>105</v>
      </c>
      <c r="H37" s="3">
        <v>0</v>
      </c>
      <c r="I37" s="3">
        <v>0</v>
      </c>
      <c r="J37" s="32">
        <f t="shared" si="4"/>
        <v>0</v>
      </c>
      <c r="K37" s="32"/>
    </row>
    <row r="38" spans="1:11" x14ac:dyDescent="0.25">
      <c r="A38" s="3">
        <v>1978</v>
      </c>
      <c r="B38" s="3">
        <v>28</v>
      </c>
      <c r="C38" s="3">
        <v>16</v>
      </c>
      <c r="D38" s="3">
        <v>15</v>
      </c>
      <c r="E38" s="3">
        <f t="shared" si="1"/>
        <v>224</v>
      </c>
      <c r="F38" s="3">
        <f t="shared" si="6"/>
        <v>104</v>
      </c>
      <c r="G38" s="3">
        <f t="shared" si="3"/>
        <v>120</v>
      </c>
      <c r="H38" s="3">
        <v>0</v>
      </c>
      <c r="I38" s="3">
        <v>0</v>
      </c>
      <c r="J38" s="32">
        <f t="shared" si="4"/>
        <v>0</v>
      </c>
      <c r="K38" s="32"/>
    </row>
    <row r="39" spans="1:11" x14ac:dyDescent="0.25">
      <c r="A39" s="3">
        <v>1979</v>
      </c>
      <c r="B39" s="3">
        <v>28</v>
      </c>
      <c r="C39" s="3">
        <v>16</v>
      </c>
      <c r="D39" s="3">
        <v>14</v>
      </c>
      <c r="E39" s="3">
        <f t="shared" si="1"/>
        <v>224</v>
      </c>
      <c r="F39" s="3">
        <f t="shared" si="6"/>
        <v>112</v>
      </c>
      <c r="G39" s="3">
        <f t="shared" si="3"/>
        <v>112</v>
      </c>
      <c r="H39" s="3">
        <v>2</v>
      </c>
      <c r="I39" s="3">
        <v>1</v>
      </c>
      <c r="J39" s="32">
        <f t="shared" si="4"/>
        <v>1</v>
      </c>
      <c r="K39" s="32"/>
    </row>
    <row r="40" spans="1:11" x14ac:dyDescent="0.25">
      <c r="A40" s="3">
        <v>1980</v>
      </c>
      <c r="B40" s="3">
        <v>28</v>
      </c>
      <c r="C40" s="3">
        <v>16</v>
      </c>
      <c r="D40" s="3">
        <v>14</v>
      </c>
      <c r="E40" s="3">
        <f t="shared" si="1"/>
        <v>224</v>
      </c>
      <c r="F40" s="3">
        <f t="shared" si="6"/>
        <v>112</v>
      </c>
      <c r="G40" s="3">
        <f t="shared" si="3"/>
        <v>112</v>
      </c>
      <c r="H40" s="3">
        <v>1</v>
      </c>
      <c r="I40" s="3">
        <v>1</v>
      </c>
      <c r="J40" s="32">
        <f t="shared" si="4"/>
        <v>0.5</v>
      </c>
      <c r="K40" s="32"/>
    </row>
    <row r="41" spans="1:11" x14ac:dyDescent="0.25">
      <c r="A41" s="3">
        <v>1981</v>
      </c>
      <c r="B41" s="3">
        <v>28</v>
      </c>
      <c r="C41" s="3">
        <v>16</v>
      </c>
      <c r="D41" s="3">
        <v>14</v>
      </c>
      <c r="E41" s="3">
        <f t="shared" si="1"/>
        <v>224</v>
      </c>
      <c r="F41" s="3">
        <f t="shared" si="6"/>
        <v>112</v>
      </c>
      <c r="G41" s="3">
        <f t="shared" si="3"/>
        <v>112</v>
      </c>
      <c r="H41" s="3">
        <v>2</v>
      </c>
      <c r="I41" s="3">
        <v>2</v>
      </c>
      <c r="J41" s="32">
        <f t="shared" si="4"/>
        <v>1</v>
      </c>
      <c r="K41" s="32"/>
    </row>
    <row r="42" spans="1:11" x14ac:dyDescent="0.25">
      <c r="A42" s="3">
        <v>1982</v>
      </c>
      <c r="B42" s="3">
        <v>28</v>
      </c>
      <c r="C42" s="3">
        <v>9</v>
      </c>
      <c r="D42" s="3">
        <v>15</v>
      </c>
      <c r="E42" s="3">
        <f t="shared" si="1"/>
        <v>126</v>
      </c>
      <c r="F42" s="3">
        <f t="shared" si="6"/>
        <v>58.5</v>
      </c>
      <c r="G42" s="3">
        <f t="shared" si="3"/>
        <v>67.5</v>
      </c>
      <c r="H42" s="3">
        <v>1</v>
      </c>
      <c r="I42" s="3">
        <v>1</v>
      </c>
      <c r="J42" s="32">
        <f t="shared" si="4"/>
        <v>0.5357142857142857</v>
      </c>
      <c r="K42" s="32"/>
    </row>
    <row r="43" spans="1:11" x14ac:dyDescent="0.25">
      <c r="A43" s="3">
        <v>1983</v>
      </c>
      <c r="B43" s="3">
        <v>28</v>
      </c>
      <c r="C43" s="3">
        <v>16</v>
      </c>
      <c r="D43" s="3">
        <v>15</v>
      </c>
      <c r="E43" s="3">
        <f t="shared" si="1"/>
        <v>224</v>
      </c>
      <c r="F43" s="3">
        <f t="shared" si="6"/>
        <v>104</v>
      </c>
      <c r="G43" s="3">
        <f t="shared" si="3"/>
        <v>120</v>
      </c>
      <c r="H43" s="3">
        <v>2</v>
      </c>
      <c r="I43" s="3">
        <v>1</v>
      </c>
      <c r="J43" s="32">
        <f t="shared" si="4"/>
        <v>1.0714285714285714</v>
      </c>
      <c r="K43" s="32"/>
    </row>
    <row r="44" spans="1:11" x14ac:dyDescent="0.25">
      <c r="A44" s="3">
        <v>1984</v>
      </c>
      <c r="B44" s="3">
        <v>28</v>
      </c>
      <c r="C44" s="3">
        <v>16</v>
      </c>
      <c r="D44" s="3">
        <v>17</v>
      </c>
      <c r="E44" s="3">
        <f t="shared" si="1"/>
        <v>224</v>
      </c>
      <c r="F44" s="3">
        <f t="shared" si="6"/>
        <v>88</v>
      </c>
      <c r="G44" s="3">
        <f t="shared" si="3"/>
        <v>136</v>
      </c>
      <c r="H44" s="3">
        <v>1</v>
      </c>
      <c r="I44" s="3">
        <v>1</v>
      </c>
      <c r="J44" s="32">
        <f t="shared" si="4"/>
        <v>0.6071428571428571</v>
      </c>
      <c r="K44" s="32"/>
    </row>
    <row r="45" spans="1:11" x14ac:dyDescent="0.25">
      <c r="A45" s="3">
        <v>1985</v>
      </c>
      <c r="B45" s="3">
        <v>28</v>
      </c>
      <c r="C45" s="3">
        <v>16</v>
      </c>
      <c r="D45" s="3">
        <v>17</v>
      </c>
      <c r="E45" s="3">
        <f t="shared" si="1"/>
        <v>224</v>
      </c>
      <c r="F45" s="3">
        <f t="shared" si="6"/>
        <v>88</v>
      </c>
      <c r="G45" s="3">
        <f t="shared" si="3"/>
        <v>136</v>
      </c>
      <c r="H45" s="3">
        <v>3</v>
      </c>
      <c r="I45" s="3">
        <v>2</v>
      </c>
      <c r="J45" s="32">
        <f t="shared" si="4"/>
        <v>1.8214285714285712</v>
      </c>
      <c r="K45" s="32"/>
    </row>
    <row r="46" spans="1:11" x14ac:dyDescent="0.25">
      <c r="A46" s="3">
        <v>1986</v>
      </c>
      <c r="B46" s="3">
        <v>28</v>
      </c>
      <c r="C46" s="3">
        <v>16</v>
      </c>
      <c r="D46" s="3">
        <v>17</v>
      </c>
      <c r="E46" s="3">
        <f t="shared" si="1"/>
        <v>224</v>
      </c>
      <c r="F46" s="3">
        <f t="shared" si="6"/>
        <v>88</v>
      </c>
      <c r="G46" s="3">
        <f t="shared" si="3"/>
        <v>136</v>
      </c>
      <c r="H46" s="3">
        <v>0</v>
      </c>
      <c r="I46" s="3">
        <v>0</v>
      </c>
      <c r="J46" s="32">
        <f t="shared" si="4"/>
        <v>0</v>
      </c>
      <c r="K46" s="32"/>
    </row>
    <row r="47" spans="1:11" x14ac:dyDescent="0.25">
      <c r="A47" s="3">
        <v>1987</v>
      </c>
      <c r="B47" s="3">
        <v>28</v>
      </c>
      <c r="C47" s="3">
        <v>15</v>
      </c>
      <c r="D47" s="3">
        <v>17</v>
      </c>
      <c r="E47" s="3">
        <f t="shared" si="1"/>
        <v>210</v>
      </c>
      <c r="F47" s="3">
        <f t="shared" si="6"/>
        <v>82.5</v>
      </c>
      <c r="G47" s="3">
        <f t="shared" si="3"/>
        <v>127.5</v>
      </c>
      <c r="H47" s="3">
        <v>2</v>
      </c>
      <c r="I47" s="3">
        <v>2</v>
      </c>
      <c r="J47" s="32">
        <f t="shared" si="4"/>
        <v>1.2142857142857142</v>
      </c>
      <c r="K47" s="32"/>
    </row>
    <row r="48" spans="1:11" x14ac:dyDescent="0.25">
      <c r="A48" s="3">
        <v>1988</v>
      </c>
      <c r="B48" s="3">
        <v>28</v>
      </c>
      <c r="C48" s="3">
        <v>16</v>
      </c>
      <c r="D48" s="3">
        <v>15</v>
      </c>
      <c r="E48" s="3">
        <f t="shared" si="1"/>
        <v>224</v>
      </c>
      <c r="F48" s="3">
        <f t="shared" si="6"/>
        <v>104</v>
      </c>
      <c r="G48" s="3">
        <f t="shared" si="3"/>
        <v>120</v>
      </c>
      <c r="H48" s="3">
        <v>0</v>
      </c>
      <c r="I48" s="3">
        <v>0</v>
      </c>
      <c r="J48" s="32">
        <f t="shared" si="4"/>
        <v>0</v>
      </c>
      <c r="K48" s="32"/>
    </row>
    <row r="49" spans="1:14" x14ac:dyDescent="0.25">
      <c r="A49" s="3">
        <v>1989</v>
      </c>
      <c r="B49" s="3">
        <v>28</v>
      </c>
      <c r="C49" s="3">
        <v>16</v>
      </c>
      <c r="D49" s="3">
        <v>14</v>
      </c>
      <c r="E49" s="3">
        <f t="shared" si="1"/>
        <v>224</v>
      </c>
      <c r="F49" s="3">
        <f t="shared" si="6"/>
        <v>112</v>
      </c>
      <c r="G49" s="3">
        <f t="shared" si="3"/>
        <v>112</v>
      </c>
      <c r="H49" s="3">
        <v>2</v>
      </c>
      <c r="I49" s="3">
        <v>1</v>
      </c>
      <c r="J49" s="32">
        <f t="shared" si="4"/>
        <v>1</v>
      </c>
      <c r="K49" s="32"/>
    </row>
    <row r="50" spans="1:14" x14ac:dyDescent="0.25">
      <c r="A50" s="3">
        <v>1990</v>
      </c>
      <c r="B50" s="3">
        <v>28</v>
      </c>
      <c r="C50" s="3">
        <v>16</v>
      </c>
      <c r="D50" s="3">
        <v>14</v>
      </c>
      <c r="E50" s="3">
        <f t="shared" si="1"/>
        <v>224</v>
      </c>
      <c r="F50" s="3">
        <f t="shared" si="6"/>
        <v>112</v>
      </c>
      <c r="G50" s="3">
        <f t="shared" si="3"/>
        <v>112</v>
      </c>
      <c r="H50" s="3">
        <v>0</v>
      </c>
      <c r="I50" s="3">
        <v>0</v>
      </c>
      <c r="J50" s="32">
        <f t="shared" si="4"/>
        <v>0</v>
      </c>
      <c r="K50" s="32"/>
    </row>
    <row r="51" spans="1:14" x14ac:dyDescent="0.25">
      <c r="A51" s="3">
        <v>1991</v>
      </c>
      <c r="B51" s="3">
        <v>28</v>
      </c>
      <c r="C51" s="3">
        <v>16</v>
      </c>
      <c r="D51" s="3">
        <v>14</v>
      </c>
      <c r="E51" s="3">
        <f t="shared" si="1"/>
        <v>224</v>
      </c>
      <c r="F51" s="3">
        <f t="shared" si="6"/>
        <v>112</v>
      </c>
      <c r="G51" s="3">
        <f t="shared" si="3"/>
        <v>112</v>
      </c>
      <c r="H51" s="3">
        <v>0</v>
      </c>
      <c r="I51" s="3">
        <v>0</v>
      </c>
      <c r="J51" s="32">
        <f t="shared" si="4"/>
        <v>0</v>
      </c>
      <c r="K51" s="32"/>
    </row>
    <row r="52" spans="1:14" x14ac:dyDescent="0.25">
      <c r="A52" s="3">
        <v>1992</v>
      </c>
      <c r="B52" s="3">
        <v>28</v>
      </c>
      <c r="C52" s="3">
        <v>16</v>
      </c>
      <c r="D52" s="3">
        <v>15</v>
      </c>
      <c r="E52" s="3">
        <f t="shared" si="1"/>
        <v>224</v>
      </c>
      <c r="F52" s="3">
        <f t="shared" si="6"/>
        <v>104</v>
      </c>
      <c r="G52" s="3">
        <f t="shared" si="3"/>
        <v>120</v>
      </c>
      <c r="H52" s="3">
        <v>0</v>
      </c>
      <c r="I52" s="3">
        <v>0</v>
      </c>
      <c r="J52" s="32">
        <f t="shared" si="4"/>
        <v>0</v>
      </c>
      <c r="K52" s="32"/>
    </row>
    <row r="53" spans="1:14" x14ac:dyDescent="0.25">
      <c r="A53" s="18">
        <v>1993</v>
      </c>
      <c r="B53" s="18">
        <v>28</v>
      </c>
      <c r="C53" s="18">
        <v>16</v>
      </c>
      <c r="D53" s="18">
        <v>15</v>
      </c>
      <c r="E53" s="18">
        <f t="shared" si="1"/>
        <v>224</v>
      </c>
      <c r="F53" s="18">
        <f t="shared" si="6"/>
        <v>104</v>
      </c>
      <c r="G53" s="18">
        <f t="shared" si="3"/>
        <v>120</v>
      </c>
      <c r="H53" s="18">
        <v>1</v>
      </c>
      <c r="I53" s="18">
        <v>1</v>
      </c>
      <c r="J53" s="36">
        <f t="shared" si="4"/>
        <v>0.5357142857142857</v>
      </c>
      <c r="K53" s="35"/>
    </row>
    <row r="54" spans="1:14" x14ac:dyDescent="0.25">
      <c r="A54" s="4" t="s">
        <v>97</v>
      </c>
      <c r="D54" s="29"/>
      <c r="E54" s="29">
        <f>SUM(E10:E53)</f>
        <v>6691</v>
      </c>
      <c r="F54" s="29">
        <f t="shared" ref="F54:G54" si="7">SUM(F10:F53)</f>
        <v>4116</v>
      </c>
      <c r="G54" s="29">
        <f t="shared" si="7"/>
        <v>2575</v>
      </c>
      <c r="H54" s="29">
        <f t="shared" ref="H54:J54" si="8">SUM(H10:H53)</f>
        <v>45</v>
      </c>
      <c r="I54" s="29">
        <f t="shared" si="8"/>
        <v>19</v>
      </c>
      <c r="J54" s="33">
        <f t="shared" si="8"/>
        <v>16.395604395604394</v>
      </c>
      <c r="K54" s="33"/>
    </row>
    <row r="55" spans="1:14" x14ac:dyDescent="0.25">
      <c r="F55" s="22">
        <f>+F54/E54</f>
        <v>0.61515468539829621</v>
      </c>
      <c r="G55" s="30">
        <f>+G54/E54</f>
        <v>0.38484531460170379</v>
      </c>
    </row>
    <row r="56" spans="1:14" x14ac:dyDescent="0.25">
      <c r="F56" s="22"/>
      <c r="G56" s="30"/>
    </row>
    <row r="57" spans="1:14" ht="45.75" customHeight="1" x14ac:dyDescent="0.25">
      <c r="A57" s="76" t="s">
        <v>392</v>
      </c>
      <c r="B57" s="76"/>
      <c r="C57" s="76"/>
      <c r="D57" s="76"/>
      <c r="E57" s="76"/>
      <c r="F57" s="76"/>
      <c r="G57" s="76"/>
      <c r="H57" s="76"/>
      <c r="I57" s="76"/>
      <c r="J57" s="76"/>
      <c r="N57" s="3"/>
    </row>
    <row r="58" spans="1:14" ht="36" customHeight="1" x14ac:dyDescent="0.25">
      <c r="A58" s="77" t="s">
        <v>370</v>
      </c>
      <c r="B58" s="77"/>
      <c r="C58" s="77"/>
      <c r="D58" s="77"/>
      <c r="E58" s="77"/>
      <c r="F58" s="77"/>
      <c r="G58" s="77"/>
      <c r="H58" s="77"/>
      <c r="I58" s="77"/>
      <c r="J58" s="77"/>
    </row>
    <row r="59" spans="1:14" x14ac:dyDescent="0.25">
      <c r="A59" s="53"/>
      <c r="B59" s="53"/>
      <c r="C59" s="53"/>
      <c r="D59" s="53"/>
      <c r="E59" s="53"/>
      <c r="F59" s="53"/>
      <c r="G59" s="53"/>
      <c r="H59" s="53"/>
      <c r="I59" s="53"/>
      <c r="J59" s="53"/>
    </row>
    <row r="60" spans="1:14" x14ac:dyDescent="0.25">
      <c r="A60" s="53"/>
      <c r="B60" s="53"/>
      <c r="C60" s="53"/>
      <c r="D60" s="53"/>
      <c r="E60" s="53"/>
      <c r="F60" s="53"/>
      <c r="G60" s="53"/>
      <c r="H60" s="53"/>
      <c r="I60" s="53"/>
      <c r="J60" s="53"/>
    </row>
  </sheetData>
  <sortState xmlns:xlrd2="http://schemas.microsoft.com/office/spreadsheetml/2017/richdata2" ref="L10:R29">
    <sortCondition ref="O10:O29"/>
  </sortState>
  <mergeCells count="2">
    <mergeCell ref="A57:J57"/>
    <mergeCell ref="A58:J58"/>
  </mergeCells>
  <pageMargins left="0.25" right="0.25" top="0.75" bottom="0.75" header="0.3" footer="0.3"/>
  <pageSetup scale="45" fitToHeight="0" orientation="landscape" r:id="rId1"/>
  <ignoredErrors>
    <ignoredError sqref="Q17 Q19" 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0_Read Me</vt:lpstr>
      <vt:lpstr>1_Singleton_Listing</vt:lpstr>
      <vt:lpstr>2_Stadium_Surfaces</vt:lpstr>
      <vt:lpstr>'1_Singleton_Listing'!Print_Titles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NFL Singleton Master Dataset (1950-1993)</dc:title>
  <dc:subject/>
  <dc:creator>Tim Castelli</dc:creator>
  <cp:keywords/>
  <dc:description/>
  <cp:lastModifiedBy>Tim Castelli</cp:lastModifiedBy>
  <cp:revision/>
  <cp:lastPrinted>2026-09-07T23:11:10Z</cp:lastPrinted>
  <dcterms:created xsi:type="dcterms:W3CDTF">2025-01-19T02:34:05Z</dcterms:created>
  <dcterms:modified xsi:type="dcterms:W3CDTF">2026-09-07T23:11:15Z</dcterms:modified>
  <cp:category/>
  <cp:contentStatus/>
</cp:coreProperties>
</file>